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eithrin-my.sharepoint.com/personal/leanne_meithrin_cymru/Documents/Desktop/Pecyn Adnoddau Cyllid MM/"/>
    </mc:Choice>
  </mc:AlternateContent>
  <xr:revisionPtr revIDLastSave="0" documentId="8_{FF85DE2A-A21A-49E6-8BC0-A668A9EDA2A3}" xr6:coauthVersionLast="47" xr6:coauthVersionMax="47" xr10:uidLastSave="{00000000-0000-0000-0000-000000000000}"/>
  <bookViews>
    <workbookView xWindow="-108" yWindow="-108" windowWidth="23256" windowHeight="12576" xr2:uid="{7CC7809C-04FE-47BC-9540-41CA46F23F7E}"/>
  </bookViews>
  <sheets>
    <sheet name="Cost cyflogaeth Employment cost" sheetId="3" r:id="rId1"/>
    <sheet name="Costau - Costs 2024" sheetId="5" state="hidden" r:id="rId2"/>
    <sheet name="Costau - Costs 2025" sheetId="4" state="hidden" r:id="rId3"/>
  </sheets>
  <definedNames>
    <definedName name="_xlnm.Print_Area" localSheetId="0">'Cost cyflogaeth Employment cost'!$B$1:$G$58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3" i="4" l="1"/>
  <c r="I43" i="4"/>
  <c r="J43" i="4" s="1"/>
  <c r="K43" i="4" s="1"/>
  <c r="B43" i="4"/>
  <c r="D43" i="4"/>
  <c r="E43" i="4"/>
  <c r="F43" i="4"/>
  <c r="B41" i="5"/>
  <c r="D41" i="5"/>
  <c r="E41" i="5"/>
  <c r="F41" i="5"/>
  <c r="I41" i="5"/>
  <c r="B42" i="5"/>
  <c r="D42" i="5"/>
  <c r="E42" i="5"/>
  <c r="F42" i="5"/>
  <c r="B43" i="5"/>
  <c r="D43" i="5"/>
  <c r="E43" i="5"/>
  <c r="F43" i="5"/>
  <c r="I43" i="5"/>
  <c r="D25" i="4"/>
  <c r="E25" i="4"/>
  <c r="F25" i="4"/>
  <c r="D26" i="4"/>
  <c r="E26" i="4"/>
  <c r="F26" i="4"/>
  <c r="D27" i="4"/>
  <c r="E27" i="4"/>
  <c r="F27" i="4"/>
  <c r="D28" i="4"/>
  <c r="E28" i="4"/>
  <c r="F28" i="4"/>
  <c r="D29" i="4"/>
  <c r="E29" i="4"/>
  <c r="F29" i="4"/>
  <c r="D30" i="4"/>
  <c r="E30" i="4"/>
  <c r="F30" i="4"/>
  <c r="D31" i="4"/>
  <c r="E31" i="4"/>
  <c r="F31" i="4"/>
  <c r="D32" i="4"/>
  <c r="E32" i="4"/>
  <c r="F32" i="4"/>
  <c r="D33" i="4"/>
  <c r="E33" i="4"/>
  <c r="F33" i="4"/>
  <c r="D34" i="4"/>
  <c r="E34" i="4"/>
  <c r="F34" i="4"/>
  <c r="D35" i="4"/>
  <c r="E35" i="4"/>
  <c r="F35" i="4"/>
  <c r="D36" i="4"/>
  <c r="E36" i="4"/>
  <c r="F36" i="4"/>
  <c r="D37" i="4"/>
  <c r="E37" i="4"/>
  <c r="F37" i="4"/>
  <c r="D38" i="4"/>
  <c r="E38" i="4"/>
  <c r="F38" i="4"/>
  <c r="D39" i="4"/>
  <c r="E39" i="4"/>
  <c r="F39" i="4"/>
  <c r="D40" i="4"/>
  <c r="E40" i="4"/>
  <c r="F40" i="4"/>
  <c r="D41" i="4"/>
  <c r="E41" i="4"/>
  <c r="F41" i="4"/>
  <c r="D42" i="4"/>
  <c r="E42" i="4"/>
  <c r="F42" i="4"/>
  <c r="E24" i="4"/>
  <c r="F24" i="4"/>
  <c r="D24" i="4"/>
  <c r="D25" i="5"/>
  <c r="E25" i="5"/>
  <c r="F25" i="5"/>
  <c r="D26" i="5"/>
  <c r="E26" i="5"/>
  <c r="F26" i="5"/>
  <c r="D27" i="5"/>
  <c r="E27" i="5"/>
  <c r="F27" i="5"/>
  <c r="D28" i="5"/>
  <c r="E28" i="5"/>
  <c r="F28" i="5"/>
  <c r="D29" i="5"/>
  <c r="E29" i="5"/>
  <c r="F29" i="5"/>
  <c r="I29" i="5" s="1"/>
  <c r="D30" i="5"/>
  <c r="E30" i="5"/>
  <c r="F30" i="5"/>
  <c r="D31" i="5"/>
  <c r="E31" i="5"/>
  <c r="F31" i="5"/>
  <c r="I31" i="5" s="1"/>
  <c r="D32" i="5"/>
  <c r="E32" i="5"/>
  <c r="F32" i="5"/>
  <c r="D33" i="5"/>
  <c r="E33" i="5"/>
  <c r="F33" i="5"/>
  <c r="D34" i="5"/>
  <c r="E34" i="5"/>
  <c r="F34" i="5"/>
  <c r="D35" i="5"/>
  <c r="E35" i="5"/>
  <c r="F35" i="5"/>
  <c r="D36" i="5"/>
  <c r="E36" i="5"/>
  <c r="F36" i="5"/>
  <c r="D37" i="5"/>
  <c r="E37" i="5"/>
  <c r="F37" i="5"/>
  <c r="I37" i="5" s="1"/>
  <c r="D38" i="5"/>
  <c r="E38" i="5"/>
  <c r="F38" i="5"/>
  <c r="D39" i="5"/>
  <c r="E39" i="5"/>
  <c r="F39" i="5"/>
  <c r="I39" i="5" s="1"/>
  <c r="D40" i="5"/>
  <c r="E40" i="5"/>
  <c r="F40" i="5"/>
  <c r="E24" i="5"/>
  <c r="F24" i="5"/>
  <c r="D24" i="5"/>
  <c r="B24" i="5"/>
  <c r="B40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B39" i="5"/>
  <c r="R51" i="5"/>
  <c r="O51" i="5"/>
  <c r="J51" i="5"/>
  <c r="S51" i="5"/>
  <c r="I51" i="5"/>
  <c r="Q50" i="5"/>
  <c r="T50" i="5" s="1"/>
  <c r="O50" i="5"/>
  <c r="I50" i="5"/>
  <c r="J50" i="5"/>
  <c r="K50" i="5" s="1"/>
  <c r="S49" i="5"/>
  <c r="Q49" i="5"/>
  <c r="T49" i="5" s="1"/>
  <c r="P49" i="5"/>
  <c r="J49" i="5"/>
  <c r="R48" i="5"/>
  <c r="J48" i="5"/>
  <c r="J19" i="5"/>
  <c r="H19" i="5"/>
  <c r="I19" i="5"/>
  <c r="J18" i="5"/>
  <c r="I18" i="5"/>
  <c r="I17" i="5"/>
  <c r="J16" i="5"/>
  <c r="J15" i="5"/>
  <c r="I15" i="5"/>
  <c r="H15" i="5"/>
  <c r="I13" i="5"/>
  <c r="H12" i="5"/>
  <c r="J12" i="5"/>
  <c r="I11" i="5"/>
  <c r="H10" i="5"/>
  <c r="J10" i="5"/>
  <c r="I9" i="5"/>
  <c r="H8" i="5"/>
  <c r="J8" i="5"/>
  <c r="I7" i="5"/>
  <c r="H6" i="5"/>
  <c r="J6" i="5"/>
  <c r="J5" i="5"/>
  <c r="I5" i="5"/>
  <c r="H5" i="5"/>
  <c r="I4" i="5"/>
  <c r="H24" i="5" l="1"/>
  <c r="H42" i="5"/>
  <c r="J43" i="5"/>
  <c r="K43" i="5" s="1"/>
  <c r="L43" i="5" s="1"/>
  <c r="M43" i="5" s="1"/>
  <c r="I33" i="5"/>
  <c r="H43" i="5"/>
  <c r="H41" i="5"/>
  <c r="J41" i="5" s="1"/>
  <c r="K41" i="5" s="1"/>
  <c r="I35" i="5"/>
  <c r="I42" i="5"/>
  <c r="L43" i="4"/>
  <c r="M43" i="4" s="1"/>
  <c r="N43" i="4"/>
  <c r="O43" i="4"/>
  <c r="N43" i="5"/>
  <c r="O43" i="5" s="1"/>
  <c r="J42" i="5"/>
  <c r="K42" i="5" s="1"/>
  <c r="I27" i="5"/>
  <c r="H40" i="5"/>
  <c r="I25" i="5"/>
  <c r="H34" i="5"/>
  <c r="H30" i="5"/>
  <c r="H38" i="5"/>
  <c r="H36" i="5"/>
  <c r="H32" i="5"/>
  <c r="H28" i="5"/>
  <c r="H26" i="5"/>
  <c r="I24" i="5"/>
  <c r="H31" i="5"/>
  <c r="J31" i="5" s="1"/>
  <c r="K31" i="5" s="1"/>
  <c r="I40" i="5"/>
  <c r="H35" i="5"/>
  <c r="J35" i="5" s="1"/>
  <c r="K35" i="5" s="1"/>
  <c r="H37" i="5"/>
  <c r="J37" i="5" s="1"/>
  <c r="K37" i="5" s="1"/>
  <c r="H33" i="5"/>
  <c r="J33" i="5" s="1"/>
  <c r="K33" i="5" s="1"/>
  <c r="H29" i="5"/>
  <c r="J29" i="5" s="1"/>
  <c r="K29" i="5" s="1"/>
  <c r="H27" i="5"/>
  <c r="J27" i="5" s="1"/>
  <c r="K27" i="5" s="1"/>
  <c r="H25" i="5"/>
  <c r="H39" i="5"/>
  <c r="J39" i="5" s="1"/>
  <c r="K39" i="5" s="1"/>
  <c r="K49" i="5"/>
  <c r="L50" i="5"/>
  <c r="M50" i="5"/>
  <c r="N50" i="5" s="1"/>
  <c r="U50" i="5" s="1"/>
  <c r="K51" i="5"/>
  <c r="J7" i="5"/>
  <c r="J11" i="5"/>
  <c r="J17" i="5"/>
  <c r="I26" i="5"/>
  <c r="I28" i="5"/>
  <c r="I30" i="5"/>
  <c r="I32" i="5"/>
  <c r="I34" i="5"/>
  <c r="I36" i="5"/>
  <c r="I38" i="5"/>
  <c r="S48" i="5"/>
  <c r="I49" i="5"/>
  <c r="J9" i="5"/>
  <c r="J13" i="5"/>
  <c r="H4" i="5"/>
  <c r="H16" i="5"/>
  <c r="R49" i="5"/>
  <c r="R52" i="5" s="1"/>
  <c r="P50" i="5"/>
  <c r="I16" i="5"/>
  <c r="J4" i="5"/>
  <c r="I6" i="5"/>
  <c r="I8" i="5"/>
  <c r="I10" i="5"/>
  <c r="I12" i="5"/>
  <c r="H18" i="5"/>
  <c r="R50" i="5"/>
  <c r="P51" i="5"/>
  <c r="O48" i="5"/>
  <c r="S50" i="5"/>
  <c r="Q51" i="5"/>
  <c r="T51" i="5" s="1"/>
  <c r="H7" i="5"/>
  <c r="H9" i="5"/>
  <c r="H11" i="5"/>
  <c r="H13" i="5"/>
  <c r="H17" i="5"/>
  <c r="I48" i="5"/>
  <c r="K48" i="5" s="1"/>
  <c r="Q48" i="5"/>
  <c r="O49" i="5"/>
  <c r="P48" i="5"/>
  <c r="F59" i="3" l="1"/>
  <c r="G59" i="3"/>
  <c r="J40" i="5"/>
  <c r="K40" i="5" s="1"/>
  <c r="F35" i="3"/>
  <c r="G35" i="3"/>
  <c r="L41" i="5"/>
  <c r="M41" i="5" s="1"/>
  <c r="N41" i="5"/>
  <c r="O41" i="5"/>
  <c r="L42" i="5"/>
  <c r="M42" i="5" s="1"/>
  <c r="N42" i="5"/>
  <c r="O42" i="5" s="1"/>
  <c r="O40" i="5"/>
  <c r="G32" i="3" s="1"/>
  <c r="J38" i="5"/>
  <c r="K38" i="5" s="1"/>
  <c r="L38" i="5" s="1"/>
  <c r="M38" i="5" s="1"/>
  <c r="N40" i="5"/>
  <c r="L40" i="5"/>
  <c r="M40" i="5" s="1"/>
  <c r="J34" i="5"/>
  <c r="K34" i="5" s="1"/>
  <c r="N34" i="5" s="1"/>
  <c r="O34" i="5" s="1"/>
  <c r="J30" i="5"/>
  <c r="K30" i="5" s="1"/>
  <c r="L30" i="5" s="1"/>
  <c r="M30" i="5" s="1"/>
  <c r="F32" i="3"/>
  <c r="J36" i="5"/>
  <c r="K36" i="5" s="1"/>
  <c r="L36" i="5" s="1"/>
  <c r="M36" i="5" s="1"/>
  <c r="J28" i="5"/>
  <c r="K28" i="5" s="1"/>
  <c r="N28" i="5" s="1"/>
  <c r="O28" i="5" s="1"/>
  <c r="J26" i="5"/>
  <c r="K26" i="5" s="1"/>
  <c r="J25" i="5"/>
  <c r="K25" i="5" s="1"/>
  <c r="L25" i="5" s="1"/>
  <c r="M25" i="5" s="1"/>
  <c r="J24" i="5"/>
  <c r="J45" i="5" s="1"/>
  <c r="J32" i="5"/>
  <c r="K32" i="5" s="1"/>
  <c r="N32" i="5" s="1"/>
  <c r="O32" i="5" s="1"/>
  <c r="M48" i="5"/>
  <c r="N48" i="5" s="1"/>
  <c r="U48" i="5" s="1"/>
  <c r="L48" i="5"/>
  <c r="Q52" i="5"/>
  <c r="T48" i="5"/>
  <c r="T52" i="5" s="1"/>
  <c r="L39" i="5"/>
  <c r="M39" i="5" s="1"/>
  <c r="N39" i="5"/>
  <c r="O39" i="5" s="1"/>
  <c r="O52" i="5"/>
  <c r="N30" i="5"/>
  <c r="O30" i="5" s="1"/>
  <c r="L51" i="5"/>
  <c r="M51" i="5"/>
  <c r="N51" i="5" s="1"/>
  <c r="U51" i="5" s="1"/>
  <c r="L37" i="5"/>
  <c r="M37" i="5" s="1"/>
  <c r="N37" i="5"/>
  <c r="O37" i="5" s="1"/>
  <c r="M49" i="5"/>
  <c r="N49" i="5" s="1"/>
  <c r="U49" i="5" s="1"/>
  <c r="L49" i="5"/>
  <c r="L28" i="5"/>
  <c r="M28" i="5" s="1"/>
  <c r="L35" i="5"/>
  <c r="M35" i="5" s="1"/>
  <c r="N35" i="5"/>
  <c r="O35" i="5" s="1"/>
  <c r="L33" i="5"/>
  <c r="M33" i="5" s="1"/>
  <c r="N33" i="5"/>
  <c r="O33" i="5" s="1"/>
  <c r="S52" i="5"/>
  <c r="L29" i="5"/>
  <c r="M29" i="5" s="1"/>
  <c r="N29" i="5"/>
  <c r="O29" i="5" s="1"/>
  <c r="L31" i="5"/>
  <c r="M31" i="5" s="1"/>
  <c r="N31" i="5"/>
  <c r="O31" i="5" s="1"/>
  <c r="L26" i="5"/>
  <c r="M26" i="5" s="1"/>
  <c r="N26" i="5"/>
  <c r="O26" i="5" s="1"/>
  <c r="N38" i="5"/>
  <c r="O38" i="5" s="1"/>
  <c r="L27" i="5"/>
  <c r="M27" i="5" s="1"/>
  <c r="N27" i="5"/>
  <c r="O27" i="5" s="1"/>
  <c r="P52" i="5"/>
  <c r="N36" i="5"/>
  <c r="O36" i="5" s="1"/>
  <c r="G34" i="3" l="1"/>
  <c r="F34" i="3"/>
  <c r="G33" i="3"/>
  <c r="F33" i="3"/>
  <c r="N25" i="5"/>
  <c r="O25" i="5" s="1"/>
  <c r="G17" i="3" s="1"/>
  <c r="F21" i="3"/>
  <c r="G21" i="3"/>
  <c r="G25" i="3"/>
  <c r="F25" i="3"/>
  <c r="K24" i="5"/>
  <c r="K45" i="5" s="1"/>
  <c r="L34" i="5"/>
  <c r="M34" i="5" s="1"/>
  <c r="F20" i="3"/>
  <c r="G20" i="3"/>
  <c r="G23" i="3"/>
  <c r="F23" i="3"/>
  <c r="F22" i="3"/>
  <c r="G22" i="3"/>
  <c r="G24" i="3"/>
  <c r="F24" i="3"/>
  <c r="G18" i="3"/>
  <c r="F18" i="3"/>
  <c r="G19" i="3"/>
  <c r="F19" i="3"/>
  <c r="G30" i="3"/>
  <c r="F30" i="3"/>
  <c r="G31" i="3"/>
  <c r="F31" i="3"/>
  <c r="F29" i="3"/>
  <c r="G29" i="3"/>
  <c r="G28" i="3"/>
  <c r="F28" i="3"/>
  <c r="G26" i="3"/>
  <c r="F26" i="3"/>
  <c r="G27" i="3"/>
  <c r="F27" i="3"/>
  <c r="L32" i="5"/>
  <c r="M32" i="5" s="1"/>
  <c r="U52" i="5"/>
  <c r="F17" i="3" l="1"/>
  <c r="L24" i="5"/>
  <c r="L45" i="5" s="1"/>
  <c r="N24" i="5"/>
  <c r="N45" i="5" s="1"/>
  <c r="M24" i="5" l="1"/>
  <c r="M45" i="5" s="1"/>
  <c r="P24" i="5" s="1"/>
  <c r="Q24" i="5" s="1"/>
  <c r="R24" i="5" s="1"/>
  <c r="G36" i="3" s="1"/>
  <c r="O24" i="5"/>
  <c r="O45" i="5" s="1"/>
  <c r="F16" i="3" l="1"/>
  <c r="G16" i="3"/>
  <c r="C5" i="3" s="1"/>
  <c r="S24" i="5"/>
  <c r="G3" i="5" s="1"/>
  <c r="J3" i="5" s="1"/>
  <c r="J20" i="5" s="1"/>
  <c r="G37" i="3" l="1"/>
  <c r="I3" i="5"/>
  <c r="I20" i="5" s="1"/>
  <c r="G20" i="5"/>
  <c r="H3" i="5"/>
  <c r="H20" i="5" s="1"/>
  <c r="C6" i="3"/>
  <c r="C7" i="3" s="1"/>
  <c r="I30" i="4"/>
  <c r="H32" i="4"/>
  <c r="I34" i="4"/>
  <c r="I36" i="4"/>
  <c r="H36" i="4"/>
  <c r="I38" i="4"/>
  <c r="H40" i="4"/>
  <c r="H42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B39" i="4"/>
  <c r="B40" i="4"/>
  <c r="B41" i="4"/>
  <c r="B42" i="4"/>
  <c r="B24" i="4"/>
  <c r="O52" i="4"/>
  <c r="S52" i="4"/>
  <c r="J52" i="4"/>
  <c r="Q51" i="4"/>
  <c r="T51" i="4" s="1"/>
  <c r="O51" i="4"/>
  <c r="I51" i="4"/>
  <c r="J51" i="4"/>
  <c r="K51" i="4" s="1"/>
  <c r="S50" i="4"/>
  <c r="Q50" i="4"/>
  <c r="T50" i="4" s="1"/>
  <c r="J50" i="4"/>
  <c r="I50" i="4"/>
  <c r="P50" i="4"/>
  <c r="S49" i="4"/>
  <c r="R49" i="4"/>
  <c r="J49" i="4"/>
  <c r="I28" i="4"/>
  <c r="J19" i="4"/>
  <c r="H19" i="4"/>
  <c r="I19" i="4"/>
  <c r="J18" i="4"/>
  <c r="J17" i="4"/>
  <c r="I17" i="4"/>
  <c r="H17" i="4"/>
  <c r="I16" i="4"/>
  <c r="J15" i="4"/>
  <c r="H15" i="4"/>
  <c r="I15" i="4"/>
  <c r="J13" i="4"/>
  <c r="I13" i="4"/>
  <c r="H13" i="4"/>
  <c r="H12" i="4"/>
  <c r="J12" i="4"/>
  <c r="J11" i="4"/>
  <c r="I11" i="4"/>
  <c r="H11" i="4"/>
  <c r="H10" i="4"/>
  <c r="J10" i="4"/>
  <c r="J9" i="4"/>
  <c r="I9" i="4"/>
  <c r="H9" i="4"/>
  <c r="H8" i="4"/>
  <c r="J8" i="4"/>
  <c r="J7" i="4"/>
  <c r="I7" i="4"/>
  <c r="H7" i="4"/>
  <c r="J6" i="4"/>
  <c r="H6" i="4"/>
  <c r="I6" i="4"/>
  <c r="J5" i="4"/>
  <c r="I5" i="4"/>
  <c r="I4" i="4"/>
  <c r="I32" i="4" l="1"/>
  <c r="I26" i="4"/>
  <c r="H28" i="4"/>
  <c r="J28" i="4" s="1"/>
  <c r="K28" i="4" s="1"/>
  <c r="L28" i="4" s="1"/>
  <c r="M28" i="4" s="1"/>
  <c r="H41" i="4"/>
  <c r="I39" i="4"/>
  <c r="I37" i="4"/>
  <c r="I35" i="4"/>
  <c r="I33" i="4"/>
  <c r="I31" i="4"/>
  <c r="I29" i="4"/>
  <c r="I27" i="4"/>
  <c r="I25" i="4"/>
  <c r="H30" i="4"/>
  <c r="J30" i="4" s="1"/>
  <c r="K30" i="4" s="1"/>
  <c r="H38" i="4"/>
  <c r="J38" i="4" s="1"/>
  <c r="K38" i="4" s="1"/>
  <c r="H26" i="4"/>
  <c r="H34" i="4"/>
  <c r="J34" i="4" s="1"/>
  <c r="K34" i="4" s="1"/>
  <c r="I42" i="4"/>
  <c r="J42" i="4" s="1"/>
  <c r="K42" i="4" s="1"/>
  <c r="I41" i="4"/>
  <c r="I40" i="4"/>
  <c r="J40" i="4" s="1"/>
  <c r="K40" i="4" s="1"/>
  <c r="H27" i="4"/>
  <c r="H31" i="4"/>
  <c r="H35" i="4"/>
  <c r="H39" i="4"/>
  <c r="J39" i="4" s="1"/>
  <c r="H25" i="4"/>
  <c r="H29" i="4"/>
  <c r="H33" i="4"/>
  <c r="H37" i="4"/>
  <c r="J36" i="4"/>
  <c r="K36" i="4" s="1"/>
  <c r="N36" i="4" s="1"/>
  <c r="O36" i="4" s="1"/>
  <c r="J32" i="4"/>
  <c r="K32" i="4" s="1"/>
  <c r="K50" i="4"/>
  <c r="L50" i="4" s="1"/>
  <c r="L36" i="4"/>
  <c r="M36" i="4" s="1"/>
  <c r="M51" i="4"/>
  <c r="L51" i="4"/>
  <c r="M50" i="4"/>
  <c r="N51" i="4"/>
  <c r="U51" i="4" s="1"/>
  <c r="H4" i="4"/>
  <c r="H16" i="4"/>
  <c r="R50" i="4"/>
  <c r="P51" i="4"/>
  <c r="J4" i="4"/>
  <c r="I8" i="4"/>
  <c r="I10" i="4"/>
  <c r="I12" i="4"/>
  <c r="J16" i="4"/>
  <c r="H18" i="4"/>
  <c r="R51" i="4"/>
  <c r="P52" i="4"/>
  <c r="I18" i="4"/>
  <c r="O49" i="4"/>
  <c r="S51" i="4"/>
  <c r="S53" i="4" s="1"/>
  <c r="I52" i="4"/>
  <c r="K52" i="4" s="1"/>
  <c r="Q52" i="4"/>
  <c r="T52" i="4" s="1"/>
  <c r="H5" i="4"/>
  <c r="P49" i="4"/>
  <c r="N50" i="4"/>
  <c r="U50" i="4" s="1"/>
  <c r="R52" i="4"/>
  <c r="I49" i="4"/>
  <c r="K49" i="4" s="1"/>
  <c r="Q49" i="4"/>
  <c r="O50" i="4"/>
  <c r="F52" i="3" l="1"/>
  <c r="G52" i="3"/>
  <c r="J25" i="4"/>
  <c r="K25" i="4" s="1"/>
  <c r="L25" i="4" s="1"/>
  <c r="M25" i="4" s="1"/>
  <c r="J26" i="4"/>
  <c r="K26" i="4" s="1"/>
  <c r="J35" i="4"/>
  <c r="K35" i="4" s="1"/>
  <c r="J37" i="4"/>
  <c r="K37" i="4" s="1"/>
  <c r="L37" i="4" s="1"/>
  <c r="M37" i="4" s="1"/>
  <c r="J41" i="4"/>
  <c r="K41" i="4" s="1"/>
  <c r="N41" i="4" s="1"/>
  <c r="O41" i="4" s="1"/>
  <c r="J27" i="4"/>
  <c r="K27" i="4" s="1"/>
  <c r="L27" i="4" s="1"/>
  <c r="M27" i="4" s="1"/>
  <c r="J33" i="4"/>
  <c r="K33" i="4" s="1"/>
  <c r="L33" i="4" s="1"/>
  <c r="M33" i="4" s="1"/>
  <c r="J31" i="4"/>
  <c r="K31" i="4" s="1"/>
  <c r="L31" i="4" s="1"/>
  <c r="M31" i="4" s="1"/>
  <c r="N42" i="4"/>
  <c r="O42" i="4" s="1"/>
  <c r="L42" i="4"/>
  <c r="M42" i="4" s="1"/>
  <c r="N28" i="4"/>
  <c r="O28" i="4" s="1"/>
  <c r="J29" i="4"/>
  <c r="K29" i="4" s="1"/>
  <c r="L29" i="4" s="1"/>
  <c r="M29" i="4" s="1"/>
  <c r="L26" i="4"/>
  <c r="M26" i="4" s="1"/>
  <c r="N26" i="4"/>
  <c r="O26" i="4" s="1"/>
  <c r="N34" i="4"/>
  <c r="O34" i="4" s="1"/>
  <c r="L34" i="4"/>
  <c r="M34" i="4" s="1"/>
  <c r="L38" i="4"/>
  <c r="M38" i="4" s="1"/>
  <c r="N38" i="4"/>
  <c r="O38" i="4" s="1"/>
  <c r="N30" i="4"/>
  <c r="O30" i="4" s="1"/>
  <c r="L30" i="4"/>
  <c r="M30" i="4" s="1"/>
  <c r="K39" i="4"/>
  <c r="L40" i="4"/>
  <c r="M40" i="4" s="1"/>
  <c r="N40" i="4"/>
  <c r="O40" i="4" s="1"/>
  <c r="N25" i="4"/>
  <c r="O25" i="4" s="1"/>
  <c r="N32" i="4"/>
  <c r="O32" i="4" s="1"/>
  <c r="L32" i="4"/>
  <c r="M32" i="4" s="1"/>
  <c r="O53" i="4"/>
  <c r="R53" i="4"/>
  <c r="L52" i="4"/>
  <c r="M52" i="4"/>
  <c r="N52" i="4" s="1"/>
  <c r="U52" i="4" s="1"/>
  <c r="Q53" i="4"/>
  <c r="T49" i="4"/>
  <c r="T53" i="4" s="1"/>
  <c r="M49" i="4"/>
  <c r="N49" i="4" s="1"/>
  <c r="U49" i="4" s="1"/>
  <c r="L49" i="4"/>
  <c r="P53" i="4"/>
  <c r="L35" i="4"/>
  <c r="M35" i="4" s="1"/>
  <c r="N35" i="4"/>
  <c r="O35" i="4" s="1"/>
  <c r="G57" i="3" l="1"/>
  <c r="F57" i="3"/>
  <c r="F46" i="3"/>
  <c r="G46" i="3"/>
  <c r="G44" i="3"/>
  <c r="F44" i="3"/>
  <c r="N37" i="4"/>
  <c r="O37" i="4" s="1"/>
  <c r="F54" i="3"/>
  <c r="G54" i="3"/>
  <c r="F51" i="3"/>
  <c r="G51" i="3"/>
  <c r="G48" i="3"/>
  <c r="F48" i="3"/>
  <c r="G58" i="3"/>
  <c r="F58" i="3"/>
  <c r="G42" i="3"/>
  <c r="F42" i="3"/>
  <c r="G41" i="3"/>
  <c r="F41" i="3"/>
  <c r="G56" i="3"/>
  <c r="F56" i="3"/>
  <c r="G50" i="3"/>
  <c r="F50" i="3"/>
  <c r="L41" i="4"/>
  <c r="M41" i="4" s="1"/>
  <c r="N33" i="4"/>
  <c r="O33" i="4" s="1"/>
  <c r="N27" i="4"/>
  <c r="O27" i="4" s="1"/>
  <c r="N31" i="4"/>
  <c r="O31" i="4" s="1"/>
  <c r="N29" i="4"/>
  <c r="O29" i="4" s="1"/>
  <c r="N39" i="4"/>
  <c r="L39" i="4"/>
  <c r="U53" i="4"/>
  <c r="F53" i="3" l="1"/>
  <c r="G53" i="3"/>
  <c r="G47" i="3"/>
  <c r="F47" i="3"/>
  <c r="F43" i="3"/>
  <c r="G43" i="3"/>
  <c r="F45" i="3"/>
  <c r="G45" i="3"/>
  <c r="G49" i="3"/>
  <c r="F49" i="3"/>
  <c r="M39" i="4"/>
  <c r="O39" i="4"/>
  <c r="G55" i="3" l="1"/>
  <c r="F55" i="3"/>
  <c r="H24" i="4"/>
  <c r="I24" i="4" l="1"/>
  <c r="J24" i="4" s="1"/>
  <c r="K24" i="4" l="1"/>
  <c r="J46" i="4"/>
  <c r="K46" i="4" l="1"/>
  <c r="N24" i="4"/>
  <c r="N46" i="4" s="1"/>
  <c r="L24" i="4"/>
  <c r="O24" i="4" l="1"/>
  <c r="M24" i="4"/>
  <c r="M46" i="4" s="1"/>
  <c r="P24" i="4" s="1"/>
  <c r="Q24" i="4" s="1"/>
  <c r="R24" i="4" s="1"/>
  <c r="L46" i="4"/>
  <c r="G60" i="3" l="1"/>
  <c r="C10" i="3" s="1"/>
  <c r="O46" i="4"/>
  <c r="S24" i="4" s="1"/>
  <c r="F40" i="3"/>
  <c r="G40" i="3"/>
  <c r="C9" i="3" s="1"/>
  <c r="G3" i="4" l="1"/>
  <c r="G61" i="3"/>
  <c r="C11" i="3"/>
  <c r="C12" i="3" s="1"/>
  <c r="J3" i="4" l="1"/>
  <c r="J20" i="4" s="1"/>
  <c r="G20" i="4"/>
  <c r="I3" i="4"/>
  <c r="I20" i="4" s="1"/>
  <c r="H3" i="4"/>
  <c r="H20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tc={D6D153B5-48B3-484E-AC58-A7BA47D358E0}</author>
  </authors>
  <commentList>
    <comment ref="G24" authorId="0" shapeId="0" xr:uid="{D6D153B5-48B3-484E-AC58-A7BA47D358E0}">
      <text>
        <t>[Threaded comment]
Mae eich fersiwn chi o Excel yn caniatáu i chi ddarllen yr edefyn sylwadau hwn; Fodd bynnag, bydd unrhyw newidiadau iddi yn cael eu tynnu os yw’r ffeil yn cael ei hagor mewn fersiwn diweddarach o Excel. Dysgu mwy: https://go.microsoft.com/fwlink/?linkid=870924
Sylw:
    Peidiwch a newid y ffigyrau wythnosau gwyliau / Do not change the figures for holiday weeks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tc={93063BDA-5500-40C6-AA56-6A6540226CC6}</author>
  </authors>
  <commentList>
    <comment ref="G24" authorId="0" shapeId="0" xr:uid="{93063BDA-5500-40C6-AA56-6A6540226CC6}">
      <text>
        <t>[Threaded comment]
Mae eich fersiwn chi o Excel yn caniatáu i chi ddarllen yr edefyn sylwadau hwn; Fodd bynnag, bydd unrhyw newidiadau iddi yn cael eu tynnu os yw’r ffeil yn cael ei hagor mewn fersiwn diweddarach o Excel. Dysgu mwy: https://go.microsoft.com/fwlink/?linkid=870924
Sylw:
    Peidiwch a newid y ffigyrau wythnosau gwyliau / Do not change the figures for holiday weeks</t>
      </text>
    </comment>
  </commentList>
</comments>
</file>

<file path=xl/sharedStrings.xml><?xml version="1.0" encoding="utf-8"?>
<sst xmlns="http://schemas.openxmlformats.org/spreadsheetml/2006/main" count="188" uniqueCount="91">
  <si>
    <r>
      <t>Mewnbynnwch y gwybodaeth perthnasol i fewn i'r celloedd melyn YN UNIG /</t>
    </r>
    <r>
      <rPr>
        <b/>
        <i/>
        <sz val="11"/>
        <color rgb="FFFF0000"/>
        <rFont val="Aptos Narrow"/>
        <family val="2"/>
        <scheme val="minor"/>
      </rPr>
      <t xml:space="preserve"> Input the relevant information into the yellow cells ONLY</t>
    </r>
  </si>
  <si>
    <r>
      <t>Costau rhedeg y Cylch /</t>
    </r>
    <r>
      <rPr>
        <b/>
        <i/>
        <sz val="11"/>
        <color theme="1"/>
        <rFont val="Aptos Narrow"/>
        <family val="2"/>
        <scheme val="minor"/>
      </rPr>
      <t xml:space="preserve"> Cylch running costs</t>
    </r>
  </si>
  <si>
    <r>
      <t>Costau am 12 mis /</t>
    </r>
    <r>
      <rPr>
        <b/>
        <i/>
        <sz val="11"/>
        <color theme="1"/>
        <rFont val="Aptos Narrow"/>
        <family val="2"/>
        <scheme val="minor"/>
      </rPr>
      <t xml:space="preserve"> 12 months costs</t>
    </r>
  </si>
  <si>
    <r>
      <t xml:space="preserve">Costau mis / </t>
    </r>
    <r>
      <rPr>
        <b/>
        <i/>
        <sz val="11"/>
        <color theme="1"/>
        <rFont val="Aptos Narrow"/>
        <family val="2"/>
        <scheme val="minor"/>
      </rPr>
      <t>Monthly costs</t>
    </r>
  </si>
  <si>
    <r>
      <t xml:space="preserve">Cost y diwrnod / </t>
    </r>
    <r>
      <rPr>
        <b/>
        <i/>
        <sz val="11"/>
        <color theme="1"/>
        <rFont val="Aptos Narrow"/>
        <family val="2"/>
        <scheme val="minor"/>
      </rPr>
      <t>Daily cost</t>
    </r>
  </si>
  <si>
    <r>
      <t xml:space="preserve">Cost yr wythnos am bob wythnos mae'r Cylch ar agor / </t>
    </r>
    <r>
      <rPr>
        <b/>
        <i/>
        <sz val="11"/>
        <color theme="1"/>
        <rFont val="Aptos Narrow"/>
        <family val="2"/>
        <scheme val="minor"/>
      </rPr>
      <t>Weekly costs for each week the Cylch is open</t>
    </r>
  </si>
  <si>
    <r>
      <t xml:space="preserve">Nifer o wythnosau mae'r Cylch ar agor mewn blwyddyn yn cynnwys clwb gwyliau / 
</t>
    </r>
    <r>
      <rPr>
        <i/>
        <sz val="11"/>
        <color theme="1"/>
        <rFont val="Aptos Narrow"/>
        <family val="2"/>
        <scheme val="minor"/>
      </rPr>
      <t>No. of weeks Cylch is open per year</t>
    </r>
    <r>
      <rPr>
        <sz val="11"/>
        <color theme="1"/>
        <rFont val="Aptos Narrow"/>
        <family val="2"/>
        <scheme val="minor"/>
      </rPr>
      <t xml:space="preserve"> including holiday club</t>
    </r>
  </si>
  <si>
    <r>
      <t xml:space="preserve">Costau cyflogi staff (cyflog, Yswiriant Gwladol, pensiwn) / </t>
    </r>
    <r>
      <rPr>
        <i/>
        <sz val="11"/>
        <color theme="1"/>
        <rFont val="Aptos Narrow"/>
        <family val="2"/>
        <scheme val="minor"/>
      </rPr>
      <t>Employment costs see below</t>
    </r>
  </si>
  <si>
    <r>
      <t xml:space="preserve">Rhent / </t>
    </r>
    <r>
      <rPr>
        <i/>
        <sz val="11"/>
        <color theme="1"/>
        <rFont val="Aptos Narrow"/>
        <family val="2"/>
        <scheme val="minor"/>
      </rPr>
      <t>Rent</t>
    </r>
  </si>
  <si>
    <r>
      <t xml:space="preserve">Nifer o ddyddiau yr wythnos mae'r Cylch ar agor / 
</t>
    </r>
    <r>
      <rPr>
        <i/>
        <sz val="11"/>
        <color theme="1"/>
        <rFont val="Aptos Narrow"/>
        <family val="2"/>
        <scheme val="minor"/>
      </rPr>
      <t>No. of days per week the Cylch is open</t>
    </r>
  </si>
  <si>
    <r>
      <t>Gwasanaethau e.e. trydan / d</t>
    </r>
    <r>
      <rPr>
        <sz val="11"/>
        <color theme="1"/>
        <rFont val="Calibri"/>
        <family val="2"/>
      </rPr>
      <t>ŵ</t>
    </r>
    <r>
      <rPr>
        <sz val="11"/>
        <color theme="1"/>
        <rFont val="Aptos Narrow"/>
        <family val="2"/>
        <scheme val="minor"/>
      </rPr>
      <t xml:space="preserve">r / nwy / glanhau ayyb / </t>
    </r>
    <r>
      <rPr>
        <i/>
        <sz val="11"/>
        <color theme="1"/>
        <rFont val="Aptos Narrow"/>
        <family val="2"/>
        <scheme val="minor"/>
      </rPr>
      <t>Services incl electricity / water / gas / cleaning etc</t>
    </r>
  </si>
  <si>
    <r>
      <t>Hyfforddiant i staff a phwyllgor, GDG /</t>
    </r>
    <r>
      <rPr>
        <i/>
        <sz val="11"/>
        <color theme="1"/>
        <rFont val="Aptos Narrow"/>
        <family val="2"/>
        <scheme val="minor"/>
      </rPr>
      <t xml:space="preserve"> Training for staff &amp; committee, DBS</t>
    </r>
  </si>
  <si>
    <r>
      <t xml:space="preserve">% pensiwn cyflogwr / </t>
    </r>
    <r>
      <rPr>
        <i/>
        <sz val="11"/>
        <color theme="1"/>
        <rFont val="Aptos Narrow"/>
        <family val="2"/>
        <scheme val="minor"/>
      </rPr>
      <t>employer's pension %</t>
    </r>
  </si>
  <si>
    <r>
      <t xml:space="preserve">Ffioedd banc, costau cwmni cyflogres, costau cadw cyfrifon/paratoi cyfrifon/awdit / </t>
    </r>
    <r>
      <rPr>
        <i/>
        <sz val="11"/>
        <color theme="1"/>
        <rFont val="Aptos Narrow"/>
        <family val="2"/>
        <scheme val="minor"/>
      </rPr>
      <t>Banking fees, payroll, accounting &amp; audit fees</t>
    </r>
  </si>
  <si>
    <r>
      <t xml:space="preserve">Nwyddau / Adnoddau / Offer i'r Cylch e.e. adnoddau newydd, adnoddau crefft/paent/papur ayyb / </t>
    </r>
    <r>
      <rPr>
        <i/>
        <sz val="11"/>
        <color theme="1"/>
        <rFont val="Aptos Narrow"/>
        <family val="2"/>
        <scheme val="minor"/>
      </rPr>
      <t>Resources, equipment for the Cylch</t>
    </r>
  </si>
  <si>
    <r>
      <t>Trothwy tâl misol ar gyfer Yswiriant Gwladol y cyflogwr /</t>
    </r>
    <r>
      <rPr>
        <i/>
        <sz val="11"/>
        <color theme="1"/>
        <rFont val="Aptos Narrow"/>
        <family val="2"/>
        <scheme val="minor"/>
      </rPr>
      <t xml:space="preserve"> Employer's NI monthly threshold</t>
    </r>
  </si>
  <si>
    <r>
      <t>Bwyd /</t>
    </r>
    <r>
      <rPr>
        <i/>
        <sz val="11"/>
        <color theme="1"/>
        <rFont val="Aptos Narrow"/>
        <family val="2"/>
        <scheme val="minor"/>
      </rPr>
      <t xml:space="preserve"> Food</t>
    </r>
  </si>
  <si>
    <r>
      <t xml:space="preserve">Costau aelodaeth mudiadau e.e. Mudiad Meithrin, Clybiau Plant Cymru / </t>
    </r>
    <r>
      <rPr>
        <i/>
        <sz val="11"/>
        <color theme="1"/>
        <rFont val="Aptos Narrow"/>
        <family val="2"/>
        <scheme val="minor"/>
      </rPr>
      <t>Membership costs</t>
    </r>
  </si>
  <si>
    <r>
      <t>% Yswiriant Gwladol y cyflogwr /</t>
    </r>
    <r>
      <rPr>
        <i/>
        <sz val="11"/>
        <color theme="1"/>
        <rFont val="Aptos Narrow"/>
        <family val="2"/>
        <scheme val="minor"/>
      </rPr>
      <t xml:space="preserve"> Employer's NI %</t>
    </r>
  </si>
  <si>
    <r>
      <t>Costau TGCh e.e. meddalwedd, prynu offer newydd /</t>
    </r>
    <r>
      <rPr>
        <i/>
        <sz val="11"/>
        <color theme="1"/>
        <rFont val="Aptos Narrow"/>
        <family val="2"/>
        <scheme val="minor"/>
      </rPr>
      <t xml:space="preserve"> IT costs e.g. software, new equipment</t>
    </r>
  </si>
  <si>
    <r>
      <t xml:space="preserve">Marchnata / </t>
    </r>
    <r>
      <rPr>
        <i/>
        <sz val="11"/>
        <color theme="1"/>
        <rFont val="Aptos Narrow"/>
        <family val="2"/>
        <scheme val="minor"/>
      </rPr>
      <t>Marketing</t>
    </r>
  </si>
  <si>
    <r>
      <t>T</t>
    </r>
    <r>
      <rPr>
        <sz val="11"/>
        <color theme="1"/>
        <rFont val="Calibri"/>
        <family val="2"/>
      </rPr>
      <t>âl mamolaeth statudol / Statutory Maternity Pay</t>
    </r>
  </si>
  <si>
    <r>
      <t>Gwisg staff /</t>
    </r>
    <r>
      <rPr>
        <i/>
        <sz val="11"/>
        <color theme="1"/>
        <rFont val="Aptos Narrow"/>
        <family val="2"/>
        <scheme val="minor"/>
      </rPr>
      <t xml:space="preserve"> Staff uniforms</t>
    </r>
  </si>
  <si>
    <r>
      <t>T</t>
    </r>
    <r>
      <rPr>
        <sz val="11"/>
        <color theme="1"/>
        <rFont val="Calibri"/>
        <family val="2"/>
      </rPr>
      <t>âl salwch statudol / Statutory Sick Pay</t>
    </r>
  </si>
  <si>
    <t>Earnings threshold ar gyfer SMP / SSP</t>
  </si>
  <si>
    <t>Employment Allowance</t>
  </si>
  <si>
    <r>
      <t xml:space="preserve">Cyfanswm / </t>
    </r>
    <r>
      <rPr>
        <b/>
        <i/>
        <sz val="11"/>
        <color theme="1"/>
        <rFont val="Aptos Narrow"/>
        <family val="2"/>
        <scheme val="minor"/>
      </rPr>
      <t>Total</t>
    </r>
  </si>
  <si>
    <r>
      <t>Mewnbynnwch gwybodaeth staff ar gyfnod mamolaeth neu salwch hir dymor yn y tabl ar y gwaelod yn unig /</t>
    </r>
    <r>
      <rPr>
        <b/>
        <i/>
        <sz val="11"/>
        <color rgb="FFFF0000"/>
        <rFont val="Aptos Narrow"/>
        <family val="2"/>
        <scheme val="minor"/>
      </rPr>
      <t xml:space="preserve"> Input information for staff on maternity leave or long term sickness into the bottom table only</t>
    </r>
  </si>
  <si>
    <r>
      <t xml:space="preserve">Costau cyflogi staff (cyflog, Yswiriant Gwladol, pensiwn) / </t>
    </r>
    <r>
      <rPr>
        <b/>
        <i/>
        <sz val="11"/>
        <color theme="1"/>
        <rFont val="Aptos Narrow"/>
        <family val="2"/>
        <scheme val="minor"/>
      </rPr>
      <t>Employment costs</t>
    </r>
  </si>
  <si>
    <t>Employment Allowance: What you'll get - GOV.UK (www.gov.uk)</t>
  </si>
  <si>
    <r>
      <t xml:space="preserve">Swydd
</t>
    </r>
    <r>
      <rPr>
        <b/>
        <i/>
        <sz val="11"/>
        <color theme="1"/>
        <rFont val="Aptos Narrow"/>
        <family val="2"/>
        <scheme val="minor"/>
      </rPr>
      <t>Role</t>
    </r>
  </si>
  <si>
    <r>
      <t xml:space="preserve">Enw / </t>
    </r>
    <r>
      <rPr>
        <b/>
        <i/>
        <sz val="11"/>
        <color theme="1"/>
        <rFont val="Aptos Narrow"/>
        <family val="2"/>
        <scheme val="minor"/>
      </rPr>
      <t>Name</t>
    </r>
  </si>
  <si>
    <r>
      <t xml:space="preserve">£ yr awr
</t>
    </r>
    <r>
      <rPr>
        <b/>
        <i/>
        <sz val="11"/>
        <color theme="1"/>
        <rFont val="Aptos Narrow"/>
        <family val="2"/>
        <scheme val="minor"/>
      </rPr>
      <t>£ per hour</t>
    </r>
    <r>
      <rPr>
        <b/>
        <sz val="11"/>
        <color theme="1"/>
        <rFont val="Aptos Narrow"/>
        <family val="2"/>
        <scheme val="minor"/>
      </rPr>
      <t xml:space="preserve">
O leiaf £9.50 o Ebrill 22</t>
    </r>
  </si>
  <si>
    <r>
      <t xml:space="preserve">Oriau wythnosol yn cynnwys oriau di-gyswllt / </t>
    </r>
    <r>
      <rPr>
        <b/>
        <i/>
        <sz val="11"/>
        <color theme="1"/>
        <rFont val="Aptos Narrow"/>
        <family val="2"/>
        <scheme val="minor"/>
      </rPr>
      <t>Weekly hours</t>
    </r>
  </si>
  <si>
    <r>
      <t xml:space="preserve">Wythnosau gwaith e.e. 39 / </t>
    </r>
    <r>
      <rPr>
        <b/>
        <i/>
        <sz val="11"/>
        <color theme="1"/>
        <rFont val="Aptos Narrow"/>
        <family val="2"/>
        <scheme val="minor"/>
      </rPr>
      <t>Weeks worked e.g. 39</t>
    </r>
  </si>
  <si>
    <r>
      <t>Wythnosau gwyliau /</t>
    </r>
    <r>
      <rPr>
        <b/>
        <i/>
        <sz val="11"/>
        <color theme="1"/>
        <rFont val="Aptos Narrow"/>
        <family val="2"/>
        <scheme val="minor"/>
      </rPr>
      <t xml:space="preserve"> Holiday weeks</t>
    </r>
  </si>
  <si>
    <r>
      <t>T</t>
    </r>
    <r>
      <rPr>
        <b/>
        <sz val="10"/>
        <rFont val="Calibri"/>
        <family val="2"/>
      </rPr>
      <t>â</t>
    </r>
    <r>
      <rPr>
        <b/>
        <sz val="10"/>
        <rFont val="Arial"/>
        <family val="2"/>
      </rPr>
      <t xml:space="preserve">l am wythnosau gwaith /
</t>
    </r>
    <r>
      <rPr>
        <b/>
        <i/>
        <sz val="10"/>
        <rFont val="Arial"/>
        <family val="2"/>
      </rPr>
      <t>Pay for weeks worked</t>
    </r>
  </si>
  <si>
    <r>
      <t xml:space="preserve">Tâl Gwyliau /
</t>
    </r>
    <r>
      <rPr>
        <b/>
        <i/>
        <sz val="10"/>
        <rFont val="Arial"/>
        <family val="2"/>
      </rPr>
      <t>Holiday pay</t>
    </r>
  </si>
  <si>
    <r>
      <t xml:space="preserve">Tâl blwyddyn /
</t>
    </r>
    <r>
      <rPr>
        <b/>
        <i/>
        <sz val="10"/>
        <rFont val="Arial"/>
        <family val="2"/>
      </rPr>
      <t>Annual pay</t>
    </r>
  </si>
  <si>
    <r>
      <t xml:space="preserve">Tâl misol (blwyddyn / 12)
</t>
    </r>
    <r>
      <rPr>
        <b/>
        <i/>
        <sz val="10"/>
        <rFont val="Arial"/>
        <family val="2"/>
      </rPr>
      <t>Monthly pay (yearly / 12)</t>
    </r>
  </si>
  <si>
    <r>
      <t xml:space="preserve">Tâl ar gyfer YG y cyflogwr /
</t>
    </r>
    <r>
      <rPr>
        <b/>
        <i/>
        <sz val="10"/>
        <rFont val="Arial"/>
        <family val="2"/>
      </rPr>
      <t>Pay for employer's NI</t>
    </r>
  </si>
  <si>
    <r>
      <t xml:space="preserve">YG y cyflogwr misol /
</t>
    </r>
    <r>
      <rPr>
        <b/>
        <i/>
        <sz val="10"/>
        <rFont val="Arial"/>
        <family val="2"/>
      </rPr>
      <t>Monthly Employer's NI</t>
    </r>
  </si>
  <si>
    <r>
      <t xml:space="preserve">Pensiwn misol /
</t>
    </r>
    <r>
      <rPr>
        <b/>
        <i/>
        <sz val="10"/>
        <rFont val="Arial"/>
        <family val="2"/>
      </rPr>
      <t>Monthly pension</t>
    </r>
  </si>
  <si>
    <r>
      <t>Cost cyflogaeth heb YG /</t>
    </r>
    <r>
      <rPr>
        <b/>
        <i/>
        <sz val="10"/>
        <rFont val="Arial"/>
        <family val="2"/>
      </rPr>
      <t xml:space="preserve"> Cost of emplyment excl NI</t>
    </r>
  </si>
  <si>
    <r>
      <t xml:space="preserve">YG cyflogwr blynyddol
</t>
    </r>
    <r>
      <rPr>
        <b/>
        <i/>
        <sz val="11"/>
        <color theme="1"/>
        <rFont val="Aptos Narrow"/>
        <family val="2"/>
        <scheme val="minor"/>
      </rPr>
      <t>Annual employer's NI</t>
    </r>
  </si>
  <si>
    <r>
      <t>YG cyflogwr blynyddol i'w dalu
Annual e</t>
    </r>
    <r>
      <rPr>
        <b/>
        <i/>
        <sz val="11"/>
        <color theme="1"/>
        <rFont val="Aptos Narrow"/>
        <family val="2"/>
        <scheme val="minor"/>
      </rPr>
      <t>mployer's NI to pay</t>
    </r>
  </si>
  <si>
    <r>
      <t>Cost cyflogaeth yn cynnwys YG cyflogwr &amp; t</t>
    </r>
    <r>
      <rPr>
        <b/>
        <sz val="11"/>
        <color theme="1"/>
        <rFont val="Calibri"/>
        <family val="2"/>
      </rPr>
      <t>âl mamolaeth/salwch</t>
    </r>
    <r>
      <rPr>
        <b/>
        <sz val="11"/>
        <color theme="1"/>
        <rFont val="Aptos Narrow"/>
        <family val="2"/>
        <scheme val="minor"/>
      </rPr>
      <t xml:space="preserve">
</t>
    </r>
    <r>
      <rPr>
        <b/>
        <i/>
        <sz val="11"/>
        <color theme="1"/>
        <rFont val="Aptos Narrow"/>
        <family val="2"/>
        <scheme val="minor"/>
      </rPr>
      <t>Cost of emplyment including employer NI, SMP / Sick pay</t>
    </r>
  </si>
  <si>
    <t>Staff ar gyfnod mamolaeth neu salwch tymor hir / Staff on maternity or long term sickness</t>
  </si>
  <si>
    <r>
      <t xml:space="preserve">Salwch neu mamolaeth?
</t>
    </r>
    <r>
      <rPr>
        <b/>
        <i/>
        <sz val="11"/>
        <color theme="1"/>
        <rFont val="Aptos Narrow"/>
        <family val="2"/>
        <scheme val="minor"/>
      </rPr>
      <t>On sickness or maternity leave?</t>
    </r>
    <r>
      <rPr>
        <b/>
        <sz val="11"/>
        <color theme="1"/>
        <rFont val="Aptos Narrow"/>
        <family val="2"/>
        <scheme val="minor"/>
      </rPr>
      <t xml:space="preserve"> S neu M</t>
    </r>
  </si>
  <si>
    <r>
      <t>T</t>
    </r>
    <r>
      <rPr>
        <b/>
        <sz val="10"/>
        <rFont val="Calibri"/>
        <family val="2"/>
      </rPr>
      <t>â</t>
    </r>
    <r>
      <rPr>
        <b/>
        <sz val="10"/>
        <rFont val="Arial"/>
        <family val="2"/>
      </rPr>
      <t xml:space="preserve">l wythnosol ar gyfartaledd / </t>
    </r>
    <r>
      <rPr>
        <b/>
        <i/>
        <sz val="10"/>
        <rFont val="Arial"/>
        <family val="2"/>
      </rPr>
      <t>Average weekly earnings</t>
    </r>
  </si>
  <si>
    <t>Cymwys am SMP / SSP?</t>
  </si>
  <si>
    <r>
      <t xml:space="preserve">Tâl mamolaeth 6 wythnos cyntaf / </t>
    </r>
    <r>
      <rPr>
        <b/>
        <i/>
        <sz val="10"/>
        <rFont val="Arial"/>
        <family val="2"/>
      </rPr>
      <t>First 6 weeks SMP</t>
    </r>
  </si>
  <si>
    <r>
      <t>Tâl mamolaeth 33 wythnos /</t>
    </r>
    <r>
      <rPr>
        <b/>
        <i/>
        <sz val="10"/>
        <rFont val="Arial"/>
        <family val="2"/>
      </rPr>
      <t xml:space="preserve"> 33 weeks SMP</t>
    </r>
  </si>
  <si>
    <r>
      <t>Tâl mamolaeth &amp; t</t>
    </r>
    <r>
      <rPr>
        <b/>
        <sz val="10"/>
        <rFont val="Calibri"/>
        <family val="2"/>
      </rPr>
      <t>â</t>
    </r>
    <r>
      <rPr>
        <b/>
        <sz val="10"/>
        <rFont val="Arial"/>
        <family val="2"/>
      </rPr>
      <t xml:space="preserve">l gwyliau dros flwyddyn / </t>
    </r>
    <r>
      <rPr>
        <b/>
        <i/>
        <sz val="10"/>
        <rFont val="Arial"/>
        <family val="2"/>
      </rPr>
      <t>SMP plus holiday pay for a year</t>
    </r>
  </si>
  <si>
    <r>
      <t xml:space="preserve">Tâl salwch am 28 wythnos / </t>
    </r>
    <r>
      <rPr>
        <b/>
        <i/>
        <sz val="10"/>
        <rFont val="Arial"/>
        <family val="2"/>
      </rPr>
      <t>SSP for 28 weeks</t>
    </r>
  </si>
  <si>
    <r>
      <t>Tâl salwch &amp; t</t>
    </r>
    <r>
      <rPr>
        <b/>
        <sz val="10"/>
        <rFont val="Calibri"/>
        <family val="2"/>
      </rPr>
      <t>â</t>
    </r>
    <r>
      <rPr>
        <b/>
        <sz val="10"/>
        <rFont val="Arial"/>
        <family val="2"/>
      </rPr>
      <t xml:space="preserve">l gwyliau am 28 wythnos / </t>
    </r>
    <r>
      <rPr>
        <b/>
        <i/>
        <sz val="10"/>
        <rFont val="Arial"/>
        <family val="2"/>
      </rPr>
      <t>SSP plus holiday pay for 28 weeks</t>
    </r>
  </si>
  <si>
    <r>
      <t>Cost cyflogaeth SMP /</t>
    </r>
    <r>
      <rPr>
        <b/>
        <i/>
        <sz val="10"/>
        <rFont val="Arial"/>
        <family val="2"/>
      </rPr>
      <t xml:space="preserve"> Cost of employment SMP</t>
    </r>
  </si>
  <si>
    <t>Cyfanswm</t>
  </si>
  <si>
    <t>M</t>
  </si>
  <si>
    <t>S</t>
  </si>
  <si>
    <t>Isafswm Cyflog / NMW</t>
  </si>
  <si>
    <t>21 &amp; drosodd / 21 &amp; over</t>
  </si>
  <si>
    <t>18 - 20</t>
  </si>
  <si>
    <t>16 - 17</t>
  </si>
  <si>
    <t>Costau eraill e.e. staff banc, trafnidiaeth - nodwch isod / Other costs e.g. bank staff, transport - note below</t>
  </si>
  <si>
    <t/>
  </si>
  <si>
    <r>
      <t>YG cyflogwr blynyddol yn llai na'r trothwy?
Annual e</t>
    </r>
    <r>
      <rPr>
        <b/>
        <i/>
        <sz val="11"/>
        <color theme="1"/>
        <rFont val="Aptos Narrow"/>
        <family val="2"/>
        <scheme val="minor"/>
      </rPr>
      <t>mployer's NI less than Employment Allowance?</t>
    </r>
  </si>
  <si>
    <t>39 (tymor Ysgol) neu 52 / 39 (term time only) or 52</t>
  </si>
  <si>
    <r>
      <t>YG cyflogwr blynyddol yn llai na £5,000?
Annual e</t>
    </r>
    <r>
      <rPr>
        <b/>
        <i/>
        <sz val="11"/>
        <color theme="1"/>
        <rFont val="Aptos Narrow"/>
        <family val="2"/>
        <scheme val="minor"/>
      </rPr>
      <t>mployer's NI less than £5,000?</t>
    </r>
  </si>
  <si>
    <r>
      <t>Enw'r Cylch Meithrin /</t>
    </r>
    <r>
      <rPr>
        <b/>
        <i/>
        <sz val="11"/>
        <color theme="1"/>
        <rFont val="Arial"/>
        <family val="2"/>
      </rPr>
      <t xml:space="preserve"> Name of Cylch Meithrin:</t>
    </r>
  </si>
  <si>
    <r>
      <t xml:space="preserve">Cwblhewch y ddau dabl mewn melyn isod gyda manylion cyflogaeth eich staff i gael costau cyflogaeth 2024/25 (y flwyddyn ariannol bresennol) a chostau cyflogaeth 2025/26.
</t>
    </r>
    <r>
      <rPr>
        <i/>
        <sz val="11"/>
        <color theme="1"/>
        <rFont val="Arial"/>
        <family val="2"/>
      </rPr>
      <t>Complete the two tables in yellow below with your staff's employment details to get the 2024/25 employment costs (current financial year) and the costs for 2025/26.</t>
    </r>
  </si>
  <si>
    <r>
      <t xml:space="preserve">Dyddiad cwblhau / </t>
    </r>
    <r>
      <rPr>
        <b/>
        <i/>
        <sz val="11"/>
        <color theme="1"/>
        <rFont val="Arial"/>
        <family val="2"/>
      </rPr>
      <t>Date completed:</t>
    </r>
  </si>
  <si>
    <r>
      <t xml:space="preserve">Cost cyflog, tal gwyliau a phensiwn / </t>
    </r>
    <r>
      <rPr>
        <i/>
        <sz val="11"/>
        <color theme="1"/>
        <rFont val="Arial"/>
        <family val="2"/>
      </rPr>
      <t>Cost of wages, holiday pay &amp; pensions</t>
    </r>
    <r>
      <rPr>
        <sz val="11"/>
        <color theme="1"/>
        <rFont val="Arial"/>
        <family val="2"/>
      </rPr>
      <t xml:space="preserve"> 2024/25</t>
    </r>
  </si>
  <si>
    <r>
      <t xml:space="preserve">Cost YG cyflogwr / </t>
    </r>
    <r>
      <rPr>
        <i/>
        <sz val="11"/>
        <color theme="1"/>
        <rFont val="Arial"/>
        <family val="2"/>
      </rPr>
      <t>Employer NI costs</t>
    </r>
    <r>
      <rPr>
        <sz val="11"/>
        <color theme="1"/>
        <rFont val="Arial"/>
        <family val="2"/>
      </rPr>
      <t xml:space="preserve"> 2024/25</t>
    </r>
  </si>
  <si>
    <r>
      <t xml:space="preserve">Cyfanswm cost cyflogaeth / </t>
    </r>
    <r>
      <rPr>
        <i/>
        <sz val="11"/>
        <color theme="1"/>
        <rFont val="Arial"/>
        <family val="2"/>
      </rPr>
      <t>Total employment costs</t>
    </r>
    <r>
      <rPr>
        <sz val="11"/>
        <color theme="1"/>
        <rFont val="Arial"/>
        <family val="2"/>
      </rPr>
      <t xml:space="preserve"> 2024/25</t>
    </r>
  </si>
  <si>
    <r>
      <t>Cost cyflog, tal gwyliau a phensiwn /</t>
    </r>
    <r>
      <rPr>
        <i/>
        <sz val="11"/>
        <color theme="1"/>
        <rFont val="Arial"/>
        <family val="2"/>
      </rPr>
      <t xml:space="preserve"> Cost of wages, holiday pay &amp; pensions</t>
    </r>
    <r>
      <rPr>
        <sz val="11"/>
        <color theme="1"/>
        <rFont val="Arial"/>
        <family val="2"/>
      </rPr>
      <t xml:space="preserve"> 2025/26</t>
    </r>
  </si>
  <si>
    <r>
      <t xml:space="preserve">Cost YG cyflogwr / </t>
    </r>
    <r>
      <rPr>
        <i/>
        <sz val="11"/>
        <color theme="1"/>
        <rFont val="Arial"/>
        <family val="2"/>
      </rPr>
      <t xml:space="preserve">Employer NI costs </t>
    </r>
    <r>
      <rPr>
        <sz val="11"/>
        <color theme="1"/>
        <rFont val="Arial"/>
        <family val="2"/>
      </rPr>
      <t>2025/26</t>
    </r>
  </si>
  <si>
    <r>
      <t>Cyfanswm cost cyflogaeth /</t>
    </r>
    <r>
      <rPr>
        <i/>
        <sz val="11"/>
        <color theme="1"/>
        <rFont val="Arial"/>
        <family val="2"/>
      </rPr>
      <t xml:space="preserve"> Total employment costs </t>
    </r>
    <r>
      <rPr>
        <sz val="11"/>
        <color theme="1"/>
        <rFont val="Arial"/>
        <family val="2"/>
      </rPr>
      <t>2025/26</t>
    </r>
  </si>
  <si>
    <r>
      <t>Cynnydd yng nghost cyflogaeth /</t>
    </r>
    <r>
      <rPr>
        <b/>
        <i/>
        <sz val="11"/>
        <color theme="1"/>
        <rFont val="Arial"/>
        <family val="2"/>
      </rPr>
      <t xml:space="preserve"> Increase in employment costs</t>
    </r>
  </si>
  <si>
    <r>
      <t xml:space="preserve">Prentis / </t>
    </r>
    <r>
      <rPr>
        <i/>
        <sz val="11"/>
        <color theme="1"/>
        <rFont val="Arial"/>
        <family val="2"/>
      </rPr>
      <t>Apprentice</t>
    </r>
  </si>
  <si>
    <r>
      <t xml:space="preserve">Costau staffio / </t>
    </r>
    <r>
      <rPr>
        <b/>
        <i/>
        <sz val="11"/>
        <color theme="1"/>
        <rFont val="Arial"/>
        <family val="2"/>
      </rPr>
      <t>Staffing costs</t>
    </r>
    <r>
      <rPr>
        <b/>
        <sz val="11"/>
        <color theme="1"/>
        <rFont val="Arial"/>
        <family val="2"/>
      </rPr>
      <t xml:space="preserve"> 2024/25</t>
    </r>
  </si>
  <si>
    <r>
      <t>Teipiwch teitl y swydd isod /</t>
    </r>
    <r>
      <rPr>
        <b/>
        <i/>
        <sz val="11"/>
        <color theme="1"/>
        <rFont val="Arial"/>
        <family val="2"/>
      </rPr>
      <t xml:space="preserve"> Type in the title of the role below</t>
    </r>
  </si>
  <si>
    <r>
      <t xml:space="preserve">£ yr awr / </t>
    </r>
    <r>
      <rPr>
        <b/>
        <i/>
        <sz val="11"/>
        <color theme="1"/>
        <rFont val="Arial"/>
        <family val="2"/>
      </rPr>
      <t>£ per hour</t>
    </r>
  </si>
  <si>
    <r>
      <t xml:space="preserve">Oriau wythnosol yn cynnwys oriau di-gyswllt / </t>
    </r>
    <r>
      <rPr>
        <b/>
        <i/>
        <sz val="11"/>
        <color theme="1"/>
        <rFont val="Arial"/>
        <family val="2"/>
      </rPr>
      <t>Weekly hours</t>
    </r>
  </si>
  <si>
    <r>
      <t xml:space="preserve">Cost cyflogaeth misol / </t>
    </r>
    <r>
      <rPr>
        <b/>
        <i/>
        <sz val="11"/>
        <color theme="1"/>
        <rFont val="Arial"/>
        <family val="2"/>
      </rPr>
      <t>Monthly employment cost</t>
    </r>
  </si>
  <si>
    <r>
      <t xml:space="preserve">Cost cyflogaeth 12 mis / </t>
    </r>
    <r>
      <rPr>
        <b/>
        <i/>
        <sz val="11"/>
        <color theme="1"/>
        <rFont val="Arial"/>
        <family val="2"/>
      </rPr>
      <t>12 months employment costs</t>
    </r>
  </si>
  <si>
    <r>
      <t>Cyfanswm YG cyflogwr /</t>
    </r>
    <r>
      <rPr>
        <b/>
        <i/>
        <sz val="11"/>
        <color theme="1"/>
        <rFont val="Arial"/>
        <family val="2"/>
      </rPr>
      <t xml:space="preserve"> Total employer NI</t>
    </r>
  </si>
  <si>
    <r>
      <t xml:space="preserve">Cyfanswm cost cyflogaeth / </t>
    </r>
    <r>
      <rPr>
        <b/>
        <i/>
        <sz val="11"/>
        <color theme="1"/>
        <rFont val="Arial"/>
        <family val="2"/>
      </rPr>
      <t>Total employment costs</t>
    </r>
  </si>
  <si>
    <r>
      <t xml:space="preserve">Costau staffio / </t>
    </r>
    <r>
      <rPr>
        <b/>
        <i/>
        <sz val="11"/>
        <color theme="1"/>
        <rFont val="Arial"/>
        <family val="2"/>
      </rPr>
      <t>Staffing costs</t>
    </r>
    <r>
      <rPr>
        <b/>
        <sz val="11"/>
        <color theme="1"/>
        <rFont val="Arial"/>
        <family val="2"/>
      </rPr>
      <t xml:space="preserve"> 2025/26</t>
    </r>
  </si>
  <si>
    <r>
      <t>Cost cyflogaeth 12 mis /</t>
    </r>
    <r>
      <rPr>
        <b/>
        <i/>
        <sz val="11"/>
        <color theme="1"/>
        <rFont val="Arial"/>
        <family val="2"/>
      </rPr>
      <t xml:space="preserve"> 12 months employment costs</t>
    </r>
  </si>
  <si>
    <r>
      <t xml:space="preserve">Cyfanswm YG cyflogwr / </t>
    </r>
    <r>
      <rPr>
        <b/>
        <i/>
        <sz val="11"/>
        <color theme="1"/>
        <rFont val="Arial"/>
        <family val="2"/>
      </rPr>
      <t>Total employer NI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</si>
</sst>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£&quot;#,##0.00"/>
    <numFmt numFmtId="165" formatCode="&quot;£&quot;#,##0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b/>
      <i/>
      <sz val="11"/>
      <color rgb="FFFF0000"/>
      <name val="Aptos Narrow"/>
      <family val="2"/>
      <scheme val="minor"/>
    </font>
    <font>
      <b/>
      <i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Calibri"/>
      <family val="2"/>
    </font>
    <font>
      <b/>
      <i/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Arial"/>
      <family val="2"/>
    </font>
    <font>
      <b/>
      <i/>
      <sz val="11"/>
      <color theme="1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9" fillId="0" borderId="0"/>
  </cellStyleXfs>
  <cellXfs count="63">
    <xf numFmtId="0" fontId="0" fillId="0" borderId="0" xfId="0"/>
    <xf numFmtId="0" fontId="4" fillId="0" borderId="0" xfId="0" applyFont="1"/>
    <xf numFmtId="0" fontId="2" fillId="0" borderId="1" xfId="0" applyFont="1" applyBorder="1" applyAlignment="1">
      <alignment wrapText="1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164" fontId="0" fillId="0" borderId="1" xfId="0" applyNumberFormat="1" applyBorder="1"/>
    <xf numFmtId="0" fontId="0" fillId="3" borderId="1" xfId="0" applyFill="1" applyBorder="1" applyProtection="1">
      <protection locked="0"/>
    </xf>
    <xf numFmtId="164" fontId="0" fillId="3" borderId="1" xfId="0" applyNumberFormat="1" applyFill="1" applyBorder="1" applyProtection="1">
      <protection locked="0"/>
    </xf>
    <xf numFmtId="0" fontId="0" fillId="0" borderId="0" xfId="0" applyAlignment="1">
      <alignment horizontal="left"/>
    </xf>
    <xf numFmtId="9" fontId="0" fillId="4" borderId="1" xfId="0" applyNumberFormat="1" applyFill="1" applyBorder="1"/>
    <xf numFmtId="165" fontId="0" fillId="4" borderId="1" xfId="0" applyNumberFormat="1" applyFill="1" applyBorder="1"/>
    <xf numFmtId="10" fontId="0" fillId="4" borderId="1" xfId="1" applyNumberFormat="1" applyFont="1" applyFill="1" applyBorder="1"/>
    <xf numFmtId="164" fontId="0" fillId="4" borderId="1" xfId="0" applyNumberFormat="1" applyFill="1" applyBorder="1"/>
    <xf numFmtId="0" fontId="0" fillId="3" borderId="2" xfId="0" applyFill="1" applyBorder="1" applyProtection="1"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164" fontId="2" fillId="0" borderId="1" xfId="0" applyNumberFormat="1" applyFont="1" applyBorder="1"/>
    <xf numFmtId="164" fontId="0" fillId="0" borderId="0" xfId="0" applyNumberFormat="1"/>
    <xf numFmtId="0" fontId="3" fillId="0" borderId="0" xfId="2"/>
    <xf numFmtId="0" fontId="10" fillId="0" borderId="1" xfId="3" applyFont="1" applyBorder="1" applyAlignment="1">
      <alignment wrapText="1"/>
    </xf>
    <xf numFmtId="0" fontId="0" fillId="0" borderId="1" xfId="0" applyBorder="1" applyAlignment="1">
      <alignment horizontal="center"/>
    </xf>
    <xf numFmtId="164" fontId="2" fillId="0" borderId="1" xfId="0" applyNumberFormat="1" applyFont="1" applyBorder="1" applyAlignment="1">
      <alignment horizontal="right"/>
    </xf>
    <xf numFmtId="0" fontId="0" fillId="0" borderId="1" xfId="0" applyBorder="1"/>
    <xf numFmtId="0" fontId="10" fillId="0" borderId="6" xfId="3" applyFont="1" applyBorder="1" applyAlignment="1">
      <alignment wrapText="1"/>
    </xf>
    <xf numFmtId="0" fontId="0" fillId="3" borderId="1" xfId="0" applyFill="1" applyBorder="1" applyAlignment="1" applyProtection="1">
      <alignment horizontal="center" wrapText="1"/>
      <protection locked="0"/>
    </xf>
    <xf numFmtId="0" fontId="2" fillId="0" borderId="0" xfId="0" applyFont="1"/>
    <xf numFmtId="0" fontId="0" fillId="3" borderId="0" xfId="0" applyFill="1" applyProtection="1">
      <protection locked="0"/>
    </xf>
    <xf numFmtId="0" fontId="0" fillId="0" borderId="0" xfId="0" applyAlignment="1">
      <alignment horizontal="center"/>
    </xf>
    <xf numFmtId="0" fontId="14" fillId="0" borderId="0" xfId="0" applyFont="1"/>
    <xf numFmtId="0" fontId="16" fillId="3" borderId="1" xfId="0" applyFont="1" applyFill="1" applyBorder="1" applyProtection="1">
      <protection locked="0"/>
    </xf>
    <xf numFmtId="0" fontId="16" fillId="0" borderId="0" xfId="0" applyFont="1"/>
    <xf numFmtId="14" fontId="16" fillId="3" borderId="1" xfId="0" applyNumberFormat="1" applyFont="1" applyFill="1" applyBorder="1" applyProtection="1">
      <protection locked="0"/>
    </xf>
    <xf numFmtId="0" fontId="16" fillId="0" borderId="1" xfId="0" applyFont="1" applyBorder="1" applyAlignment="1">
      <alignment wrapText="1"/>
    </xf>
    <xf numFmtId="164" fontId="16" fillId="0" borderId="1" xfId="0" applyNumberFormat="1" applyFont="1" applyBorder="1" applyAlignment="1" applyProtection="1">
      <alignment wrapText="1"/>
      <protection locked="0"/>
    </xf>
    <xf numFmtId="0" fontId="16" fillId="0" borderId="0" xfId="0" applyFont="1" applyAlignment="1">
      <alignment wrapText="1"/>
    </xf>
    <xf numFmtId="164" fontId="16" fillId="0" borderId="0" xfId="0" applyNumberFormat="1" applyFont="1"/>
    <xf numFmtId="164" fontId="16" fillId="0" borderId="0" xfId="0" applyNumberFormat="1" applyFont="1" applyAlignment="1" applyProtection="1">
      <alignment wrapText="1"/>
      <protection locked="0"/>
    </xf>
    <xf numFmtId="0" fontId="14" fillId="0" borderId="1" xfId="0" applyFont="1" applyBorder="1"/>
    <xf numFmtId="14" fontId="14" fillId="0" borderId="1" xfId="0" applyNumberFormat="1" applyFont="1" applyBorder="1"/>
    <xf numFmtId="164" fontId="16" fillId="0" borderId="1" xfId="0" applyNumberFormat="1" applyFont="1" applyBorder="1"/>
    <xf numFmtId="0" fontId="16" fillId="0" borderId="1" xfId="0" applyFont="1" applyBorder="1"/>
    <xf numFmtId="0" fontId="14" fillId="0" borderId="1" xfId="0" applyFont="1" applyBorder="1" applyAlignment="1">
      <alignment wrapText="1"/>
    </xf>
    <xf numFmtId="164" fontId="14" fillId="0" borderId="1" xfId="0" applyNumberFormat="1" applyFont="1" applyBorder="1" applyAlignment="1" applyProtection="1">
      <alignment wrapText="1"/>
      <protection locked="0"/>
    </xf>
    <xf numFmtId="0" fontId="14" fillId="0" borderId="0" xfId="0" applyFont="1" applyAlignment="1">
      <alignment wrapText="1"/>
    </xf>
    <xf numFmtId="164" fontId="14" fillId="0" borderId="0" xfId="0" applyNumberFormat="1" applyFont="1"/>
    <xf numFmtId="0" fontId="15" fillId="0" borderId="1" xfId="0" applyFont="1" applyBorder="1" applyAlignment="1">
      <alignment wrapText="1"/>
    </xf>
    <xf numFmtId="164" fontId="16" fillId="3" borderId="1" xfId="0" applyNumberFormat="1" applyFont="1" applyFill="1" applyBorder="1" applyProtection="1">
      <protection locked="0"/>
    </xf>
    <xf numFmtId="0" fontId="16" fillId="3" borderId="1" xfId="0" applyFont="1" applyFill="1" applyBorder="1" applyAlignment="1" applyProtection="1">
      <alignment horizontal="center"/>
      <protection locked="0"/>
    </xf>
    <xf numFmtId="0" fontId="16" fillId="0" borderId="0" xfId="0" applyFont="1" applyProtection="1">
      <protection locked="0"/>
    </xf>
    <xf numFmtId="164" fontId="16" fillId="0" borderId="0" xfId="0" applyNumberFormat="1" applyFont="1" applyProtection="1">
      <protection locked="0"/>
    </xf>
    <xf numFmtId="164" fontId="14" fillId="0" borderId="1" xfId="0" applyNumberFormat="1" applyFont="1" applyBorder="1"/>
    <xf numFmtId="0" fontId="14" fillId="0" borderId="7" xfId="0" applyFont="1" applyBorder="1"/>
    <xf numFmtId="0" fontId="14" fillId="0" borderId="0" xfId="0" applyFont="1" applyAlignment="1">
      <alignment vertical="center"/>
    </xf>
    <xf numFmtId="0" fontId="16" fillId="0" borderId="0" xfId="0" applyFont="1" applyAlignment="1">
      <alignment horizontal="left" wrapText="1"/>
    </xf>
    <xf numFmtId="0" fontId="16" fillId="0" borderId="0" xfId="0" applyFont="1" applyAlignment="1">
      <alignment horizontal="center" wrapText="1"/>
    </xf>
    <xf numFmtId="0" fontId="0" fillId="0" borderId="1" xfId="0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0" fillId="0" borderId="0" xfId="0" applyAlignment="1">
      <alignment horizontal="left" wrapText="1"/>
    </xf>
    <xf numFmtId="0" fontId="0" fillId="2" borderId="1" xfId="0" applyFill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4" fillId="0" borderId="5" xfId="0" applyFont="1" applyBorder="1" applyAlignment="1">
      <alignment horizontal="center" wrapText="1"/>
    </xf>
  </cellXfs>
  <cellStyles count="4">
    <cellStyle name="Canran" xfId="1" builtinId="5"/>
    <cellStyle name="Hyperddolen" xfId="2" builtinId="8"/>
    <cellStyle name="Normal" xfId="0" builtinId="0"/>
    <cellStyle name="Normal 2" xfId="3" xr:uid="{563D9B7B-67D2-4544-84BA-97CCE09BC1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217170</xdr:colOff>
      <xdr:row>1</xdr:row>
      <xdr:rowOff>47624</xdr:rowOff>
    </xdr:from>
    <xdr:to>
      <xdr:col>3</xdr:col>
      <xdr:colOff>1788452</xdr:colOff>
      <xdr:row>4</xdr:row>
      <xdr:rowOff>95249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9B4572-5E6A-4818-82CB-8F6AAF1C27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16140" y="230504"/>
          <a:ext cx="1573187" cy="5924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0</xdr:row>
      <xdr:rowOff>304800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2CF65FC9-EE38-420D-94CE-BB8EA9533CB6}"/>
            </a:ext>
          </a:extLst>
        </xdr:cNvPr>
        <xdr:cNvSpPr>
          <a:spLocks noChangeAspect="1" noChangeArrowheads="1"/>
        </xdr:cNvSpPr>
      </xdr:nvSpPr>
      <xdr:spPr bwMode="auto">
        <a:xfrm>
          <a:off x="200025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0</xdr:row>
      <xdr:rowOff>28576</xdr:rowOff>
    </xdr:from>
    <xdr:to>
      <xdr:col>1</xdr:col>
      <xdr:colOff>1424940</xdr:colOff>
      <xdr:row>0</xdr:row>
      <xdr:rowOff>629604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91C05DD-F2D0-4FC6-8510-674C410D56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26671"/>
          <a:ext cx="1428750" cy="5991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0</xdr:row>
      <xdr:rowOff>304800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D9EA8D9B-258F-4316-86FE-EC3B5A81C1D2}"/>
            </a:ext>
          </a:extLst>
        </xdr:cNvPr>
        <xdr:cNvSpPr>
          <a:spLocks noChangeAspect="1" noChangeArrowheads="1"/>
        </xdr:cNvSpPr>
      </xdr:nvSpPr>
      <xdr:spPr bwMode="auto">
        <a:xfrm>
          <a:off x="200025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0</xdr:row>
      <xdr:rowOff>28576</xdr:rowOff>
    </xdr:from>
    <xdr:to>
      <xdr:col>1</xdr:col>
      <xdr:colOff>1428750</xdr:colOff>
      <xdr:row>0</xdr:row>
      <xdr:rowOff>625794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B51BB2E-EF3B-4480-9D08-C5CE79C3A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26671"/>
          <a:ext cx="1424940" cy="602933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ali Edwards" id="{650A542C-CEDB-44CA-8FA0-5ABAB5F95A9D}" userId="S::Sali.Edwards@meithrin.cymru::76f8d998-84ec-4498-80bf-6d205021a3d3" providerId="AD"/>
</personList>
</file>

<file path=xl/theme/theme1.xml><?xml version="1.0" encoding="utf-8"?>
<a:theme xmlns:a="http://schemas.openxmlformats.org/drawingml/2006/main" name="Them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24" dT="2022-10-18T09:46:11.03" personId="{650A542C-CEDB-44CA-8FA0-5ABAB5F95A9D}" id="{D6D153B5-48B3-484E-AC58-A7BA47D358E0}">
    <text>Peidiwch a newid y ffigyrau wythnosau gwyliau / Do not change the figures for holiday weeks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G24" dT="2022-10-18T09:46:11.03" personId="{650A542C-CEDB-44CA-8FA0-5ABAB5F95A9D}" id="{93063BDA-5500-40C6-AA56-6A6540226CC6}">
    <text>Peidiwch a newid y ffigyrau wythnosau gwyliau / Do not change the figures for holiday weeks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gov.uk/claim-employment-allowance?msclkid=c50135e0ac2b11ecadfeebefa44a6c6d" TargetMode="External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gov.uk/claim-employment-allowance?msclkid=c50135e0ac2b11ecadfeebefa44a6c6d" TargetMode="External"/><Relationship Id="rId6" Type="http://schemas.microsoft.com/office/2017/10/relationships/threadedComment" Target="../threadedComments/threadedComment2.xm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E798C-D2BC-46B5-B8B3-BFEFBBE7A94D}">
  <sheetPr>
    <tabColor rgb="FFFFFF00"/>
    <pageSetUpPr fitToPage="1"/>
  </sheetPr>
  <dimension ref="B2:H69"/>
  <sheetViews>
    <sheetView tabSelected="1" zoomScaleNormal="100" workbookViewId="0">
      <selection activeCell="B27" sqref="B27"/>
    </sheetView>
  </sheetViews>
  <sheetFormatPr defaultColWidth="8.88671875" defaultRowHeight="13.8" x14ac:dyDescent="0.25"/>
  <cols>
    <col min="1" max="1" width="8.88671875" style="31"/>
    <col min="2" max="2" width="71.6640625" style="31" customWidth="1"/>
    <col min="3" max="3" width="22.33203125" style="31" customWidth="1"/>
    <col min="4" max="4" width="28.33203125" style="31" customWidth="1"/>
    <col min="5" max="5" width="26.6640625" style="31" customWidth="1"/>
    <col min="6" max="6" width="24.33203125" style="31" customWidth="1"/>
    <col min="7" max="7" width="22.33203125" style="31" customWidth="1"/>
    <col min="8" max="8" width="17.33203125" style="31" customWidth="1"/>
    <col min="9" max="16384" width="8.88671875" style="31"/>
  </cols>
  <sheetData>
    <row r="2" spans="2:7" ht="14.4" customHeight="1" x14ac:dyDescent="0.25">
      <c r="B2" s="29" t="s">
        <v>69</v>
      </c>
      <c r="C2" s="30"/>
      <c r="E2" s="55" t="s">
        <v>70</v>
      </c>
      <c r="F2" s="55"/>
      <c r="G2" s="55"/>
    </row>
    <row r="3" spans="2:7" x14ac:dyDescent="0.25">
      <c r="B3" s="29" t="s">
        <v>71</v>
      </c>
      <c r="C3" s="32"/>
      <c r="E3" s="55"/>
      <c r="F3" s="55"/>
      <c r="G3" s="55"/>
    </row>
    <row r="4" spans="2:7" x14ac:dyDescent="0.25">
      <c r="B4" s="29"/>
      <c r="E4" s="55"/>
      <c r="F4" s="55"/>
      <c r="G4" s="55"/>
    </row>
    <row r="5" spans="2:7" ht="28.2" x14ac:dyDescent="0.25">
      <c r="B5" s="33" t="s">
        <v>72</v>
      </c>
      <c r="C5" s="34">
        <f>SUM(G16:G32)</f>
        <v>0</v>
      </c>
      <c r="D5" s="35"/>
      <c r="E5" s="55"/>
      <c r="F5" s="55"/>
      <c r="G5" s="55"/>
    </row>
    <row r="6" spans="2:7" ht="14.4" x14ac:dyDescent="0.3">
      <c r="B6" s="33" t="s">
        <v>73</v>
      </c>
      <c r="C6" s="34">
        <f>G36</f>
        <v>0</v>
      </c>
      <c r="D6" s="35"/>
      <c r="E6" s="55"/>
      <c r="F6" s="55"/>
      <c r="G6" s="55"/>
    </row>
    <row r="7" spans="2:7" ht="14.4" x14ac:dyDescent="0.3">
      <c r="B7" s="33" t="s">
        <v>74</v>
      </c>
      <c r="C7" s="34">
        <f>C6+C5</f>
        <v>0</v>
      </c>
      <c r="D7" s="35"/>
      <c r="F7" s="36"/>
    </row>
    <row r="8" spans="2:7" x14ac:dyDescent="0.25">
      <c r="B8" s="35"/>
      <c r="C8" s="37"/>
      <c r="D8" s="35"/>
      <c r="E8" s="38" t="s">
        <v>60</v>
      </c>
      <c r="F8" s="39">
        <v>45748</v>
      </c>
    </row>
    <row r="9" spans="2:7" ht="28.2" x14ac:dyDescent="0.25">
      <c r="B9" s="33" t="s">
        <v>75</v>
      </c>
      <c r="C9" s="34">
        <f>SUM(G40:G58)</f>
        <v>0</v>
      </c>
      <c r="D9" s="35"/>
      <c r="E9" s="33" t="s">
        <v>61</v>
      </c>
      <c r="F9" s="40">
        <v>12.21</v>
      </c>
    </row>
    <row r="10" spans="2:7" ht="14.4" x14ac:dyDescent="0.3">
      <c r="B10" s="33" t="s">
        <v>76</v>
      </c>
      <c r="C10" s="34">
        <f>G60</f>
        <v>0</v>
      </c>
      <c r="D10" s="35"/>
      <c r="E10" s="41" t="s">
        <v>62</v>
      </c>
      <c r="F10" s="40">
        <v>10</v>
      </c>
    </row>
    <row r="11" spans="2:7" ht="14.4" x14ac:dyDescent="0.3">
      <c r="B11" s="33" t="s">
        <v>77</v>
      </c>
      <c r="C11" s="34">
        <f>C10+C9</f>
        <v>0</v>
      </c>
      <c r="D11" s="35"/>
      <c r="E11" s="41" t="s">
        <v>63</v>
      </c>
      <c r="F11" s="40">
        <v>7.55</v>
      </c>
    </row>
    <row r="12" spans="2:7" ht="14.4" x14ac:dyDescent="0.3">
      <c r="B12" s="42" t="s">
        <v>78</v>
      </c>
      <c r="C12" s="43">
        <f>C11-C7</f>
        <v>0</v>
      </c>
      <c r="D12" s="35"/>
      <c r="E12" s="41" t="s">
        <v>79</v>
      </c>
      <c r="F12" s="40">
        <v>7.55</v>
      </c>
    </row>
    <row r="13" spans="2:7" x14ac:dyDescent="0.25">
      <c r="B13" s="54"/>
      <c r="C13" s="54"/>
    </row>
    <row r="14" spans="2:7" x14ac:dyDescent="0.25">
      <c r="B14" s="44" t="s">
        <v>80</v>
      </c>
      <c r="G14" s="45"/>
    </row>
    <row r="15" spans="2:7" ht="45" customHeight="1" x14ac:dyDescent="0.25">
      <c r="B15" s="42" t="s">
        <v>81</v>
      </c>
      <c r="C15" s="42" t="s">
        <v>82</v>
      </c>
      <c r="D15" s="42" t="s">
        <v>83</v>
      </c>
      <c r="E15" s="46" t="s">
        <v>67</v>
      </c>
      <c r="F15" s="42" t="s">
        <v>84</v>
      </c>
      <c r="G15" s="42" t="s">
        <v>85</v>
      </c>
    </row>
    <row r="16" spans="2:7" x14ac:dyDescent="0.25">
      <c r="B16" s="30"/>
      <c r="C16" s="47"/>
      <c r="D16" s="48"/>
      <c r="E16" s="48"/>
      <c r="F16" s="40">
        <f>'Costau - Costs 2024'!O24/12</f>
        <v>0</v>
      </c>
      <c r="G16" s="40">
        <f>'Costau - Costs 2024'!O24</f>
        <v>0</v>
      </c>
    </row>
    <row r="17" spans="2:7" x14ac:dyDescent="0.25">
      <c r="B17" s="30"/>
      <c r="C17" s="47"/>
      <c r="D17" s="48"/>
      <c r="E17" s="48"/>
      <c r="F17" s="40">
        <f>'Costau - Costs 2024'!O25/12</f>
        <v>0</v>
      </c>
      <c r="G17" s="40">
        <f>'Costau - Costs 2024'!O25</f>
        <v>0</v>
      </c>
    </row>
    <row r="18" spans="2:7" x14ac:dyDescent="0.25">
      <c r="B18" s="30"/>
      <c r="C18" s="47"/>
      <c r="D18" s="48"/>
      <c r="E18" s="48"/>
      <c r="F18" s="40">
        <f>'Costau - Costs 2024'!O26/12</f>
        <v>0</v>
      </c>
      <c r="G18" s="40">
        <f>'Costau - Costs 2024'!O26</f>
        <v>0</v>
      </c>
    </row>
    <row r="19" spans="2:7" x14ac:dyDescent="0.25">
      <c r="B19" s="30"/>
      <c r="C19" s="47"/>
      <c r="D19" s="48"/>
      <c r="E19" s="48"/>
      <c r="F19" s="40">
        <f>'Costau - Costs 2024'!O27/12</f>
        <v>0</v>
      </c>
      <c r="G19" s="40">
        <f>'Costau - Costs 2024'!O27</f>
        <v>0</v>
      </c>
    </row>
    <row r="20" spans="2:7" x14ac:dyDescent="0.25">
      <c r="B20" s="30"/>
      <c r="C20" s="47"/>
      <c r="D20" s="48"/>
      <c r="E20" s="48"/>
      <c r="F20" s="40">
        <f>'Costau - Costs 2024'!O28/12</f>
        <v>0</v>
      </c>
      <c r="G20" s="40">
        <f>'Costau - Costs 2024'!O28</f>
        <v>0</v>
      </c>
    </row>
    <row r="21" spans="2:7" x14ac:dyDescent="0.25">
      <c r="B21" s="30"/>
      <c r="C21" s="47"/>
      <c r="D21" s="48"/>
      <c r="E21" s="48"/>
      <c r="F21" s="40">
        <f>'Costau - Costs 2024'!O29/12</f>
        <v>0</v>
      </c>
      <c r="G21" s="40">
        <f>'Costau - Costs 2024'!O29</f>
        <v>0</v>
      </c>
    </row>
    <row r="22" spans="2:7" x14ac:dyDescent="0.25">
      <c r="B22" s="30"/>
      <c r="C22" s="47"/>
      <c r="D22" s="48"/>
      <c r="E22" s="48"/>
      <c r="F22" s="40">
        <f>'Costau - Costs 2024'!O30/12</f>
        <v>0</v>
      </c>
      <c r="G22" s="40">
        <f>'Costau - Costs 2024'!O30</f>
        <v>0</v>
      </c>
    </row>
    <row r="23" spans="2:7" x14ac:dyDescent="0.25">
      <c r="B23" s="30"/>
      <c r="C23" s="47"/>
      <c r="D23" s="48"/>
      <c r="E23" s="48"/>
      <c r="F23" s="40">
        <f>'Costau - Costs 2024'!O31/12</f>
        <v>0</v>
      </c>
      <c r="G23" s="40">
        <f>'Costau - Costs 2024'!O31</f>
        <v>0</v>
      </c>
    </row>
    <row r="24" spans="2:7" x14ac:dyDescent="0.25">
      <c r="B24" s="30"/>
      <c r="C24" s="47"/>
      <c r="D24" s="48"/>
      <c r="E24" s="48"/>
      <c r="F24" s="40">
        <f>'Costau - Costs 2024'!O32/12</f>
        <v>0</v>
      </c>
      <c r="G24" s="40">
        <f>'Costau - Costs 2024'!O32</f>
        <v>0</v>
      </c>
    </row>
    <row r="25" spans="2:7" x14ac:dyDescent="0.25">
      <c r="B25" s="30"/>
      <c r="C25" s="47"/>
      <c r="D25" s="48"/>
      <c r="E25" s="48"/>
      <c r="F25" s="40">
        <f>'Costau - Costs 2024'!O33/12</f>
        <v>0</v>
      </c>
      <c r="G25" s="40">
        <f>'Costau - Costs 2024'!O33</f>
        <v>0</v>
      </c>
    </row>
    <row r="26" spans="2:7" x14ac:dyDescent="0.25">
      <c r="B26" s="30"/>
      <c r="C26" s="47"/>
      <c r="D26" s="48"/>
      <c r="E26" s="48"/>
      <c r="F26" s="40">
        <f>'Costau - Costs 2024'!O34/12</f>
        <v>0</v>
      </c>
      <c r="G26" s="40">
        <f>'Costau - Costs 2024'!O34</f>
        <v>0</v>
      </c>
    </row>
    <row r="27" spans="2:7" x14ac:dyDescent="0.25">
      <c r="B27" s="30"/>
      <c r="C27" s="47"/>
      <c r="D27" s="48"/>
      <c r="E27" s="48"/>
      <c r="F27" s="40">
        <f>'Costau - Costs 2024'!O35/12</f>
        <v>0</v>
      </c>
      <c r="G27" s="40">
        <f>'Costau - Costs 2024'!O35</f>
        <v>0</v>
      </c>
    </row>
    <row r="28" spans="2:7" x14ac:dyDescent="0.25">
      <c r="B28" s="30"/>
      <c r="C28" s="47"/>
      <c r="D28" s="48"/>
      <c r="E28" s="48"/>
      <c r="F28" s="40">
        <f>'Costau - Costs 2024'!O36/12</f>
        <v>0</v>
      </c>
      <c r="G28" s="40">
        <f>'Costau - Costs 2024'!O36</f>
        <v>0</v>
      </c>
    </row>
    <row r="29" spans="2:7" x14ac:dyDescent="0.25">
      <c r="B29" s="30"/>
      <c r="C29" s="47"/>
      <c r="D29" s="48"/>
      <c r="E29" s="48"/>
      <c r="F29" s="40">
        <f>'Costau - Costs 2024'!O37/12</f>
        <v>0</v>
      </c>
      <c r="G29" s="40">
        <f>'Costau - Costs 2024'!O37</f>
        <v>0</v>
      </c>
    </row>
    <row r="30" spans="2:7" x14ac:dyDescent="0.25">
      <c r="B30" s="30"/>
      <c r="C30" s="47"/>
      <c r="D30" s="48"/>
      <c r="E30" s="48"/>
      <c r="F30" s="40">
        <f>'Costau - Costs 2024'!O38/12</f>
        <v>0</v>
      </c>
      <c r="G30" s="40">
        <f>'Costau - Costs 2024'!O38</f>
        <v>0</v>
      </c>
    </row>
    <row r="31" spans="2:7" x14ac:dyDescent="0.25">
      <c r="B31" s="30"/>
      <c r="C31" s="47"/>
      <c r="D31" s="48"/>
      <c r="E31" s="48"/>
      <c r="F31" s="40">
        <f>'Costau - Costs 2024'!O39/12</f>
        <v>0</v>
      </c>
      <c r="G31" s="40">
        <f>'Costau - Costs 2024'!O39</f>
        <v>0</v>
      </c>
    </row>
    <row r="32" spans="2:7" x14ac:dyDescent="0.25">
      <c r="B32" s="30"/>
      <c r="C32" s="47"/>
      <c r="D32" s="48"/>
      <c r="E32" s="48"/>
      <c r="F32" s="40">
        <f>'Costau - Costs 2024'!O40/12</f>
        <v>0</v>
      </c>
      <c r="G32" s="40">
        <f>'Costau - Costs 2024'!O40</f>
        <v>0</v>
      </c>
    </row>
    <row r="33" spans="2:8" x14ac:dyDescent="0.25">
      <c r="B33" s="30"/>
      <c r="C33" s="47"/>
      <c r="D33" s="48"/>
      <c r="E33" s="48"/>
      <c r="F33" s="40">
        <f>'Costau - Costs 2024'!O41/12</f>
        <v>0</v>
      </c>
      <c r="G33" s="40">
        <f>'Costau - Costs 2024'!O41</f>
        <v>0</v>
      </c>
    </row>
    <row r="34" spans="2:8" x14ac:dyDescent="0.25">
      <c r="B34" s="30"/>
      <c r="C34" s="47"/>
      <c r="D34" s="48"/>
      <c r="E34" s="48"/>
      <c r="F34" s="40">
        <f>'Costau - Costs 2024'!O42/12</f>
        <v>0</v>
      </c>
      <c r="G34" s="40">
        <f>'Costau - Costs 2024'!O42</f>
        <v>0</v>
      </c>
    </row>
    <row r="35" spans="2:8" x14ac:dyDescent="0.25">
      <c r="B35" s="30"/>
      <c r="C35" s="47"/>
      <c r="D35" s="48"/>
      <c r="E35" s="48"/>
      <c r="F35" s="40">
        <f>'Costau - Costs 2024'!O43/12</f>
        <v>0</v>
      </c>
      <c r="G35" s="40">
        <f>'Costau - Costs 2024'!O43</f>
        <v>0</v>
      </c>
    </row>
    <row r="36" spans="2:8" x14ac:dyDescent="0.25">
      <c r="B36" s="49"/>
      <c r="C36" s="50"/>
      <c r="D36" s="29" t="s">
        <v>86</v>
      </c>
      <c r="F36" s="36"/>
      <c r="G36" s="51">
        <f>'Costau - Costs 2024'!R24</f>
        <v>0</v>
      </c>
    </row>
    <row r="37" spans="2:8" x14ac:dyDescent="0.25">
      <c r="B37" s="49"/>
      <c r="C37" s="50"/>
      <c r="D37" s="29" t="s">
        <v>87</v>
      </c>
      <c r="F37" s="44"/>
      <c r="G37" s="51">
        <f>G36+SUM(G16:G35)</f>
        <v>0</v>
      </c>
    </row>
    <row r="38" spans="2:8" x14ac:dyDescent="0.25">
      <c r="B38" s="44" t="s">
        <v>88</v>
      </c>
      <c r="D38" s="29"/>
      <c r="G38" s="45"/>
      <c r="H38" s="44"/>
    </row>
    <row r="39" spans="2:8" ht="41.4" x14ac:dyDescent="0.25">
      <c r="B39" s="42" t="s">
        <v>81</v>
      </c>
      <c r="C39" s="42" t="s">
        <v>82</v>
      </c>
      <c r="D39" s="42" t="s">
        <v>83</v>
      </c>
      <c r="E39" s="46" t="s">
        <v>67</v>
      </c>
      <c r="F39" s="42" t="s">
        <v>84</v>
      </c>
      <c r="G39" s="42" t="s">
        <v>89</v>
      </c>
    </row>
    <row r="40" spans="2:8" x14ac:dyDescent="0.25">
      <c r="B40" s="30"/>
      <c r="C40" s="47"/>
      <c r="D40" s="48"/>
      <c r="E40" s="48"/>
      <c r="F40" s="40">
        <f>'Costau - Costs 2025'!O24/12</f>
        <v>0</v>
      </c>
      <c r="G40" s="40">
        <f>'Costau - Costs 2025'!O24</f>
        <v>0</v>
      </c>
    </row>
    <row r="41" spans="2:8" x14ac:dyDescent="0.25">
      <c r="B41" s="30"/>
      <c r="C41" s="47"/>
      <c r="D41" s="48"/>
      <c r="E41" s="48"/>
      <c r="F41" s="40">
        <f>'Costau - Costs 2025'!O25/12</f>
        <v>0</v>
      </c>
      <c r="G41" s="40">
        <f>'Costau - Costs 2025'!O25</f>
        <v>0</v>
      </c>
    </row>
    <row r="42" spans="2:8" x14ac:dyDescent="0.25">
      <c r="B42" s="30"/>
      <c r="C42" s="47"/>
      <c r="D42" s="48"/>
      <c r="E42" s="48"/>
      <c r="F42" s="40">
        <f>'Costau - Costs 2025'!O26/12</f>
        <v>0</v>
      </c>
      <c r="G42" s="40">
        <f>'Costau - Costs 2025'!O26</f>
        <v>0</v>
      </c>
    </row>
    <row r="43" spans="2:8" x14ac:dyDescent="0.25">
      <c r="B43" s="30"/>
      <c r="C43" s="47"/>
      <c r="D43" s="48"/>
      <c r="E43" s="48"/>
      <c r="F43" s="40">
        <f>'Costau - Costs 2025'!O27/12</f>
        <v>0</v>
      </c>
      <c r="G43" s="40">
        <f>'Costau - Costs 2025'!O27</f>
        <v>0</v>
      </c>
    </row>
    <row r="44" spans="2:8" x14ac:dyDescent="0.25">
      <c r="B44" s="30"/>
      <c r="C44" s="47"/>
      <c r="D44" s="48"/>
      <c r="E44" s="48"/>
      <c r="F44" s="40">
        <f>'Costau - Costs 2025'!O28/12</f>
        <v>0</v>
      </c>
      <c r="G44" s="40">
        <f>'Costau - Costs 2025'!O28</f>
        <v>0</v>
      </c>
    </row>
    <row r="45" spans="2:8" x14ac:dyDescent="0.25">
      <c r="B45" s="30"/>
      <c r="C45" s="47"/>
      <c r="D45" s="48"/>
      <c r="E45" s="48"/>
      <c r="F45" s="40">
        <f>'Costau - Costs 2025'!O29/12</f>
        <v>0</v>
      </c>
      <c r="G45" s="40">
        <f>'Costau - Costs 2025'!O29</f>
        <v>0</v>
      </c>
    </row>
    <row r="46" spans="2:8" x14ac:dyDescent="0.25">
      <c r="B46" s="30"/>
      <c r="C46" s="47"/>
      <c r="D46" s="48"/>
      <c r="E46" s="48"/>
      <c r="F46" s="40">
        <f>'Costau - Costs 2025'!O30/12</f>
        <v>0</v>
      </c>
      <c r="G46" s="40">
        <f>'Costau - Costs 2025'!O30</f>
        <v>0</v>
      </c>
    </row>
    <row r="47" spans="2:8" x14ac:dyDescent="0.25">
      <c r="B47" s="30"/>
      <c r="C47" s="47"/>
      <c r="D47" s="48"/>
      <c r="E47" s="48"/>
      <c r="F47" s="40">
        <f>'Costau - Costs 2025'!O31/12</f>
        <v>0</v>
      </c>
      <c r="G47" s="40">
        <f>'Costau - Costs 2025'!O31</f>
        <v>0</v>
      </c>
    </row>
    <row r="48" spans="2:8" x14ac:dyDescent="0.25">
      <c r="B48" s="30"/>
      <c r="C48" s="47"/>
      <c r="D48" s="48"/>
      <c r="E48" s="48"/>
      <c r="F48" s="40">
        <f>'Costau - Costs 2025'!O32/12</f>
        <v>0</v>
      </c>
      <c r="G48" s="40">
        <f>'Costau - Costs 2025'!O32</f>
        <v>0</v>
      </c>
    </row>
    <row r="49" spans="2:7" x14ac:dyDescent="0.25">
      <c r="B49" s="30"/>
      <c r="C49" s="47"/>
      <c r="D49" s="48"/>
      <c r="E49" s="48"/>
      <c r="F49" s="40">
        <f>'Costau - Costs 2025'!O33/12</f>
        <v>0</v>
      </c>
      <c r="G49" s="40">
        <f>'Costau - Costs 2025'!O33</f>
        <v>0</v>
      </c>
    </row>
    <row r="50" spans="2:7" x14ac:dyDescent="0.25">
      <c r="B50" s="30"/>
      <c r="C50" s="47"/>
      <c r="D50" s="48"/>
      <c r="E50" s="48"/>
      <c r="F50" s="40">
        <f>'Costau - Costs 2025'!O34/12</f>
        <v>0</v>
      </c>
      <c r="G50" s="40">
        <f>'Costau - Costs 2025'!O34</f>
        <v>0</v>
      </c>
    </row>
    <row r="51" spans="2:7" x14ac:dyDescent="0.25">
      <c r="B51" s="30"/>
      <c r="C51" s="47"/>
      <c r="D51" s="48"/>
      <c r="E51" s="48"/>
      <c r="F51" s="40">
        <f>'Costau - Costs 2025'!O35/12</f>
        <v>0</v>
      </c>
      <c r="G51" s="40">
        <f>'Costau - Costs 2025'!O35</f>
        <v>0</v>
      </c>
    </row>
    <row r="52" spans="2:7" ht="14.4" customHeight="1" x14ac:dyDescent="0.25">
      <c r="B52" s="30"/>
      <c r="C52" s="47"/>
      <c r="D52" s="48"/>
      <c r="E52" s="48"/>
      <c r="F52" s="40">
        <f>'Costau - Costs 2025'!O36/12</f>
        <v>0</v>
      </c>
      <c r="G52" s="40">
        <f>'Costau - Costs 2025'!O36</f>
        <v>0</v>
      </c>
    </row>
    <row r="53" spans="2:7" ht="14.4" customHeight="1" x14ac:dyDescent="0.25">
      <c r="B53" s="30"/>
      <c r="C53" s="47"/>
      <c r="D53" s="48"/>
      <c r="E53" s="48"/>
      <c r="F53" s="40">
        <f>'Costau - Costs 2025'!O37/12</f>
        <v>0</v>
      </c>
      <c r="G53" s="40">
        <f>'Costau - Costs 2025'!O37</f>
        <v>0</v>
      </c>
    </row>
    <row r="54" spans="2:7" ht="14.4" customHeight="1" x14ac:dyDescent="0.25">
      <c r="B54" s="30"/>
      <c r="C54" s="47"/>
      <c r="D54" s="48"/>
      <c r="E54" s="48"/>
      <c r="F54" s="40">
        <f>'Costau - Costs 2025'!O38/12</f>
        <v>0</v>
      </c>
      <c r="G54" s="40">
        <f>'Costau - Costs 2025'!O38</f>
        <v>0</v>
      </c>
    </row>
    <row r="55" spans="2:7" ht="14.4" customHeight="1" x14ac:dyDescent="0.25">
      <c r="B55" s="30"/>
      <c r="C55" s="47"/>
      <c r="D55" s="48"/>
      <c r="E55" s="48"/>
      <c r="F55" s="40">
        <f>'Costau - Costs 2025'!O39/12</f>
        <v>0</v>
      </c>
      <c r="G55" s="40">
        <f>'Costau - Costs 2025'!O39</f>
        <v>0</v>
      </c>
    </row>
    <row r="56" spans="2:7" ht="14.4" customHeight="1" x14ac:dyDescent="0.25">
      <c r="B56" s="30"/>
      <c r="C56" s="47"/>
      <c r="D56" s="48"/>
      <c r="E56" s="48"/>
      <c r="F56" s="40">
        <f>'Costau - Costs 2025'!O40/12</f>
        <v>0</v>
      </c>
      <c r="G56" s="40">
        <f>'Costau - Costs 2025'!O40</f>
        <v>0</v>
      </c>
    </row>
    <row r="57" spans="2:7" ht="14.4" customHeight="1" x14ac:dyDescent="0.25">
      <c r="B57" s="30"/>
      <c r="C57" s="47"/>
      <c r="D57" s="48"/>
      <c r="E57" s="48"/>
      <c r="F57" s="40">
        <f>'Costau - Costs 2025'!O41/12</f>
        <v>0</v>
      </c>
      <c r="G57" s="40">
        <f>'Costau - Costs 2025'!O41</f>
        <v>0</v>
      </c>
    </row>
    <row r="58" spans="2:7" x14ac:dyDescent="0.25">
      <c r="B58" s="30"/>
      <c r="C58" s="47"/>
      <c r="D58" s="48"/>
      <c r="E58" s="48"/>
      <c r="F58" s="40">
        <f>'Costau - Costs 2025'!O42/12</f>
        <v>0</v>
      </c>
      <c r="G58" s="40">
        <f>'Costau - Costs 2025'!O42</f>
        <v>0</v>
      </c>
    </row>
    <row r="59" spans="2:7" x14ac:dyDescent="0.25">
      <c r="B59" s="30"/>
      <c r="C59" s="47"/>
      <c r="D59" s="48"/>
      <c r="E59" s="48"/>
      <c r="F59" s="40">
        <f>'Costau - Costs 2025'!O43/12</f>
        <v>0</v>
      </c>
      <c r="G59" s="40">
        <f>'Costau - Costs 2025'!O43</f>
        <v>0</v>
      </c>
    </row>
    <row r="60" spans="2:7" x14ac:dyDescent="0.25">
      <c r="B60" s="29"/>
      <c r="D60" s="29" t="s">
        <v>90</v>
      </c>
      <c r="G60" s="51">
        <f>'Costau - Costs 2025'!R24</f>
        <v>0</v>
      </c>
    </row>
    <row r="61" spans="2:7" x14ac:dyDescent="0.25">
      <c r="B61" s="29"/>
      <c r="D61" s="52" t="s">
        <v>87</v>
      </c>
      <c r="G61" s="51">
        <f>'Costau - Costs 2025'!S24</f>
        <v>0</v>
      </c>
    </row>
    <row r="62" spans="2:7" x14ac:dyDescent="0.25">
      <c r="B62" s="29"/>
    </row>
    <row r="63" spans="2:7" x14ac:dyDescent="0.25">
      <c r="B63" s="29"/>
    </row>
    <row r="64" spans="2:7" x14ac:dyDescent="0.25">
      <c r="B64" s="29"/>
    </row>
    <row r="65" spans="2:3" x14ac:dyDescent="0.25">
      <c r="B65" s="53"/>
    </row>
    <row r="66" spans="2:3" x14ac:dyDescent="0.25">
      <c r="B66" s="53"/>
      <c r="C66" s="44"/>
    </row>
    <row r="67" spans="2:3" x14ac:dyDescent="0.25">
      <c r="B67" s="29"/>
    </row>
    <row r="68" spans="2:3" x14ac:dyDescent="0.25">
      <c r="B68" s="29"/>
    </row>
    <row r="69" spans="2:3" x14ac:dyDescent="0.25">
      <c r="B69" s="29"/>
    </row>
  </sheetData>
  <sheetProtection selectLockedCells="1"/>
  <mergeCells count="2">
    <mergeCell ref="B13:C13"/>
    <mergeCell ref="E2:G6"/>
  </mergeCells>
  <pageMargins left="0.70866141732283472" right="0.70866141732283472" top="0.74803149606299213" bottom="0.74803149606299213" header="0.31496062992125984" footer="0.31496062992125984"/>
  <pageSetup paperSize="9" scale="68" fitToHeight="0" orientation="landscape" r:id="rId1"/>
  <rowBreaks count="1" manualBreakCount="1">
    <brk id="13" min="1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BE25D-433F-4ED4-9EFA-169B1A7AA66A}">
  <dimension ref="B1:W57"/>
  <sheetViews>
    <sheetView topLeftCell="J1" zoomScaleNormal="100" workbookViewId="0">
      <pane ySplit="1" topLeftCell="A17" activePane="bottomLeft" state="frozen"/>
      <selection pane="bottomLeft" activeCell="P22" sqref="P22"/>
    </sheetView>
  </sheetViews>
  <sheetFormatPr defaultRowHeight="14.4" x14ac:dyDescent="0.3"/>
  <cols>
    <col min="1" max="1" width="2.88671875" customWidth="1"/>
    <col min="2" max="2" width="33.33203125" customWidth="1"/>
    <col min="3" max="3" width="20.109375" customWidth="1"/>
    <col min="4" max="6" width="13.5546875" customWidth="1"/>
    <col min="7" max="7" width="14.44140625" customWidth="1"/>
    <col min="8" max="8" width="12.44140625" customWidth="1"/>
    <col min="9" max="9" width="10.5546875" customWidth="1"/>
    <col min="10" max="10" width="25.88671875" customWidth="1"/>
    <col min="11" max="11" width="12.109375" customWidth="1"/>
    <col min="12" max="12" width="19.5546875" customWidth="1"/>
    <col min="13" max="13" width="15.6640625" customWidth="1"/>
    <col min="14" max="14" width="14.88671875" customWidth="1"/>
    <col min="15" max="15" width="16.109375" customWidth="1"/>
    <col min="16" max="16" width="20.109375" customWidth="1"/>
    <col min="17" max="17" width="22.88671875" customWidth="1"/>
    <col min="18" max="18" width="22.5546875" customWidth="1"/>
    <col min="19" max="19" width="28.109375" customWidth="1"/>
    <col min="20" max="20" width="16.88671875" customWidth="1"/>
    <col min="21" max="21" width="14.6640625" customWidth="1"/>
    <col min="22" max="22" width="21.44140625" customWidth="1"/>
    <col min="23" max="23" width="20.6640625" customWidth="1"/>
    <col min="24" max="24" width="21" customWidth="1"/>
  </cols>
  <sheetData>
    <row r="1" spans="2:17" ht="51" customHeight="1" x14ac:dyDescent="0.3">
      <c r="C1" s="1" t="s">
        <v>0</v>
      </c>
    </row>
    <row r="2" spans="2:17" ht="60" customHeight="1" x14ac:dyDescent="0.3">
      <c r="B2" s="57" t="s">
        <v>1</v>
      </c>
      <c r="C2" s="57"/>
      <c r="D2" s="57"/>
      <c r="E2" s="57"/>
      <c r="F2" s="57"/>
      <c r="G2" s="2" t="s">
        <v>2</v>
      </c>
      <c r="H2" s="2" t="s">
        <v>3</v>
      </c>
      <c r="I2" s="2" t="s">
        <v>4</v>
      </c>
      <c r="J2" s="2" t="s">
        <v>5</v>
      </c>
      <c r="L2" s="58" t="s">
        <v>6</v>
      </c>
      <c r="M2" s="58"/>
      <c r="N2" s="58"/>
      <c r="O2" s="4"/>
    </row>
    <row r="3" spans="2:17" ht="30" customHeight="1" x14ac:dyDescent="0.3">
      <c r="B3" s="59" t="s">
        <v>7</v>
      </c>
      <c r="C3" s="59"/>
      <c r="D3" s="59"/>
      <c r="E3" s="59"/>
      <c r="F3" s="59"/>
      <c r="G3" s="5">
        <f>S24</f>
        <v>0</v>
      </c>
      <c r="H3" s="5">
        <f>G3/12</f>
        <v>0</v>
      </c>
      <c r="I3" s="5">
        <f>IF(G3=0,0,G3/($L$3*$L$5))</f>
        <v>0</v>
      </c>
      <c r="J3" s="5">
        <f>IF(G3=0,0,G3/$L$3)</f>
        <v>0</v>
      </c>
      <c r="L3" s="6">
        <v>0</v>
      </c>
      <c r="Q3">
        <v>39</v>
      </c>
    </row>
    <row r="4" spans="2:17" ht="30" customHeight="1" x14ac:dyDescent="0.3">
      <c r="B4" s="56" t="s">
        <v>8</v>
      </c>
      <c r="C4" s="56"/>
      <c r="D4" s="56"/>
      <c r="E4" s="56"/>
      <c r="F4" s="56"/>
      <c r="G4" s="7">
        <v>0</v>
      </c>
      <c r="H4" s="5">
        <f t="shared" ref="H4:H19" si="0">G4/12</f>
        <v>0</v>
      </c>
      <c r="I4" s="5">
        <f t="shared" ref="I4:I19" si="1">IF(G4=0,0,G4/($L$3*$L$5))</f>
        <v>0</v>
      </c>
      <c r="J4" s="5">
        <f t="shared" ref="J4:J19" si="2">IF(G4=0,0,G4/$L$3)</f>
        <v>0</v>
      </c>
      <c r="L4" s="58" t="s">
        <v>9</v>
      </c>
      <c r="M4" s="58"/>
      <c r="N4" s="58"/>
      <c r="O4" s="3"/>
      <c r="Q4">
        <v>52</v>
      </c>
    </row>
    <row r="5" spans="2:17" x14ac:dyDescent="0.3">
      <c r="B5" s="56" t="s">
        <v>10</v>
      </c>
      <c r="C5" s="56"/>
      <c r="D5" s="56"/>
      <c r="E5" s="56"/>
      <c r="F5" s="56"/>
      <c r="G5" s="7">
        <v>0</v>
      </c>
      <c r="H5" s="5">
        <f t="shared" si="0"/>
        <v>0</v>
      </c>
      <c r="I5" s="5">
        <f t="shared" si="1"/>
        <v>0</v>
      </c>
      <c r="J5" s="5">
        <f t="shared" si="2"/>
        <v>0</v>
      </c>
      <c r="L5" s="6">
        <v>0</v>
      </c>
    </row>
    <row r="6" spans="2:17" x14ac:dyDescent="0.3">
      <c r="B6" s="56" t="s">
        <v>11</v>
      </c>
      <c r="C6" s="56"/>
      <c r="D6" s="56"/>
      <c r="E6" s="56"/>
      <c r="F6" s="56"/>
      <c r="G6" s="7">
        <v>0</v>
      </c>
      <c r="H6" s="5">
        <f t="shared" si="0"/>
        <v>0</v>
      </c>
      <c r="I6" s="5">
        <f t="shared" si="1"/>
        <v>0</v>
      </c>
      <c r="J6" s="5">
        <f t="shared" si="2"/>
        <v>0</v>
      </c>
      <c r="L6" s="8" t="s">
        <v>12</v>
      </c>
      <c r="M6" s="4"/>
      <c r="N6" s="4"/>
    </row>
    <row r="7" spans="2:17" ht="29.25" customHeight="1" x14ac:dyDescent="0.3">
      <c r="B7" s="56" t="s">
        <v>13</v>
      </c>
      <c r="C7" s="56"/>
      <c r="D7" s="56"/>
      <c r="E7" s="56"/>
      <c r="F7" s="56"/>
      <c r="G7" s="7">
        <v>0</v>
      </c>
      <c r="H7" s="5">
        <f t="shared" si="0"/>
        <v>0</v>
      </c>
      <c r="I7" s="5">
        <f t="shared" si="1"/>
        <v>0</v>
      </c>
      <c r="J7" s="5">
        <f t="shared" si="2"/>
        <v>0</v>
      </c>
      <c r="L7" s="9">
        <v>0.03</v>
      </c>
    </row>
    <row r="8" spans="2:17" ht="30" customHeight="1" x14ac:dyDescent="0.3">
      <c r="B8" s="56" t="s">
        <v>14</v>
      </c>
      <c r="C8" s="56"/>
      <c r="D8" s="56"/>
      <c r="E8" s="56"/>
      <c r="F8" s="56"/>
      <c r="G8" s="7">
        <v>0</v>
      </c>
      <c r="H8" s="5">
        <f t="shared" si="0"/>
        <v>0</v>
      </c>
      <c r="I8" s="5">
        <f t="shared" si="1"/>
        <v>0</v>
      </c>
      <c r="J8" s="5">
        <f t="shared" si="2"/>
        <v>0</v>
      </c>
      <c r="L8" t="s">
        <v>15</v>
      </c>
      <c r="M8" s="4"/>
      <c r="N8" s="4"/>
    </row>
    <row r="9" spans="2:17" x14ac:dyDescent="0.3">
      <c r="B9" s="56" t="s">
        <v>16</v>
      </c>
      <c r="C9" s="56"/>
      <c r="D9" s="56"/>
      <c r="E9" s="56"/>
      <c r="F9" s="56"/>
      <c r="G9" s="7">
        <v>0</v>
      </c>
      <c r="H9" s="5">
        <f t="shared" si="0"/>
        <v>0</v>
      </c>
      <c r="I9" s="5">
        <f t="shared" si="1"/>
        <v>0</v>
      </c>
      <c r="J9" s="5">
        <f t="shared" si="2"/>
        <v>0</v>
      </c>
      <c r="L9" s="10">
        <v>758</v>
      </c>
    </row>
    <row r="10" spans="2:17" x14ac:dyDescent="0.3">
      <c r="B10" s="56" t="s">
        <v>17</v>
      </c>
      <c r="C10" s="56"/>
      <c r="D10" s="56"/>
      <c r="E10" s="56"/>
      <c r="F10" s="56"/>
      <c r="G10" s="7">
        <v>0</v>
      </c>
      <c r="H10" s="5">
        <f t="shared" si="0"/>
        <v>0</v>
      </c>
      <c r="I10" s="5">
        <f t="shared" si="1"/>
        <v>0</v>
      </c>
      <c r="J10" s="5">
        <f t="shared" si="2"/>
        <v>0</v>
      </c>
      <c r="L10" t="s">
        <v>18</v>
      </c>
    </row>
    <row r="11" spans="2:17" x14ac:dyDescent="0.3">
      <c r="B11" s="56" t="s">
        <v>19</v>
      </c>
      <c r="C11" s="56"/>
      <c r="D11" s="56"/>
      <c r="E11" s="56"/>
      <c r="F11" s="56"/>
      <c r="G11" s="7">
        <v>0</v>
      </c>
      <c r="H11" s="5">
        <f t="shared" si="0"/>
        <v>0</v>
      </c>
      <c r="I11" s="5">
        <f t="shared" si="1"/>
        <v>0</v>
      </c>
      <c r="J11" s="5">
        <f t="shared" si="2"/>
        <v>0</v>
      </c>
      <c r="L11" s="11">
        <v>0.13800000000000001</v>
      </c>
    </row>
    <row r="12" spans="2:17" x14ac:dyDescent="0.3">
      <c r="B12" s="56" t="s">
        <v>20</v>
      </c>
      <c r="C12" s="56"/>
      <c r="D12" s="56"/>
      <c r="E12" s="56"/>
      <c r="F12" s="56"/>
      <c r="G12" s="7">
        <v>0</v>
      </c>
      <c r="H12" s="5">
        <f t="shared" si="0"/>
        <v>0</v>
      </c>
      <c r="I12" s="5">
        <f t="shared" si="1"/>
        <v>0</v>
      </c>
      <c r="J12" s="5">
        <f t="shared" si="2"/>
        <v>0</v>
      </c>
      <c r="L12" t="s">
        <v>21</v>
      </c>
    </row>
    <row r="13" spans="2:17" x14ac:dyDescent="0.3">
      <c r="B13" s="56" t="s">
        <v>22</v>
      </c>
      <c r="C13" s="56"/>
      <c r="D13" s="56"/>
      <c r="E13" s="56"/>
      <c r="F13" s="56"/>
      <c r="G13" s="7">
        <v>0</v>
      </c>
      <c r="H13" s="5">
        <f t="shared" si="0"/>
        <v>0</v>
      </c>
      <c r="I13" s="5">
        <f t="shared" si="1"/>
        <v>0</v>
      </c>
      <c r="J13" s="5">
        <f t="shared" si="2"/>
        <v>0</v>
      </c>
      <c r="L13" s="12">
        <v>184.03</v>
      </c>
    </row>
    <row r="14" spans="2:17" x14ac:dyDescent="0.3">
      <c r="B14" s="13" t="s">
        <v>64</v>
      </c>
      <c r="C14" s="14"/>
      <c r="D14" s="14"/>
      <c r="E14" s="14"/>
      <c r="F14" s="15"/>
      <c r="G14" s="7"/>
      <c r="H14" s="5"/>
      <c r="I14" s="5"/>
      <c r="J14" s="5"/>
      <c r="L14" t="s">
        <v>23</v>
      </c>
    </row>
    <row r="15" spans="2:17" x14ac:dyDescent="0.3">
      <c r="B15" s="16" t="s">
        <v>65</v>
      </c>
      <c r="C15" s="14"/>
      <c r="D15" s="14"/>
      <c r="E15" s="14"/>
      <c r="F15" s="15"/>
      <c r="G15" s="7">
        <v>0</v>
      </c>
      <c r="H15" s="5">
        <f t="shared" si="0"/>
        <v>0</v>
      </c>
      <c r="I15" s="5">
        <f t="shared" si="1"/>
        <v>0</v>
      </c>
      <c r="J15" s="5">
        <f t="shared" si="2"/>
        <v>0</v>
      </c>
      <c r="L15" s="12">
        <v>116.75</v>
      </c>
    </row>
    <row r="16" spans="2:17" x14ac:dyDescent="0.3">
      <c r="B16" s="16" t="s">
        <v>65</v>
      </c>
      <c r="C16" s="14"/>
      <c r="D16" s="14"/>
      <c r="E16" s="14"/>
      <c r="F16" s="15"/>
      <c r="G16" s="7">
        <v>0</v>
      </c>
      <c r="H16" s="5">
        <f t="shared" si="0"/>
        <v>0</v>
      </c>
      <c r="I16" s="5">
        <f t="shared" si="1"/>
        <v>0</v>
      </c>
      <c r="J16" s="5">
        <f t="shared" si="2"/>
        <v>0</v>
      </c>
      <c r="L16" t="s">
        <v>24</v>
      </c>
    </row>
    <row r="17" spans="2:19" x14ac:dyDescent="0.3">
      <c r="B17" s="16" t="s">
        <v>65</v>
      </c>
      <c r="C17" s="14"/>
      <c r="D17" s="14"/>
      <c r="E17" s="14"/>
      <c r="F17" s="15"/>
      <c r="G17" s="7">
        <v>0</v>
      </c>
      <c r="H17" s="5">
        <f t="shared" si="0"/>
        <v>0</v>
      </c>
      <c r="I17" s="5">
        <f t="shared" si="1"/>
        <v>0</v>
      </c>
      <c r="J17" s="5">
        <f t="shared" si="2"/>
        <v>0</v>
      </c>
      <c r="L17" s="12">
        <v>123</v>
      </c>
    </row>
    <row r="18" spans="2:19" x14ac:dyDescent="0.3">
      <c r="B18" s="16" t="s">
        <v>65</v>
      </c>
      <c r="C18" s="14"/>
      <c r="D18" s="14"/>
      <c r="E18" s="14"/>
      <c r="F18" s="15"/>
      <c r="G18" s="7">
        <v>0</v>
      </c>
      <c r="H18" s="5">
        <f t="shared" si="0"/>
        <v>0</v>
      </c>
      <c r="I18" s="5">
        <f t="shared" si="1"/>
        <v>0</v>
      </c>
      <c r="J18" s="5">
        <f t="shared" si="2"/>
        <v>0</v>
      </c>
    </row>
    <row r="19" spans="2:19" x14ac:dyDescent="0.3">
      <c r="B19" s="16" t="s">
        <v>65</v>
      </c>
      <c r="C19" s="14"/>
      <c r="D19" s="14"/>
      <c r="E19" s="14"/>
      <c r="F19" s="15"/>
      <c r="G19" s="7">
        <v>0</v>
      </c>
      <c r="H19" s="5">
        <f t="shared" si="0"/>
        <v>0</v>
      </c>
      <c r="I19" s="5">
        <f t="shared" si="1"/>
        <v>0</v>
      </c>
      <c r="J19" s="5">
        <f t="shared" si="2"/>
        <v>0</v>
      </c>
    </row>
    <row r="20" spans="2:19" x14ac:dyDescent="0.3">
      <c r="B20" s="60" t="s">
        <v>26</v>
      </c>
      <c r="C20" s="60"/>
      <c r="D20" s="60"/>
      <c r="E20" s="60"/>
      <c r="F20" s="60"/>
      <c r="G20" s="17">
        <f>SUM(G3:G19)</f>
        <v>0</v>
      </c>
      <c r="H20" s="17">
        <f>SUM(H3:H19)</f>
        <v>0</v>
      </c>
      <c r="I20" s="17">
        <f>SUM(I3:I19)</f>
        <v>0</v>
      </c>
      <c r="J20" s="17">
        <f>SUM(J3:J19)</f>
        <v>0</v>
      </c>
    </row>
    <row r="21" spans="2:19" x14ac:dyDescent="0.3">
      <c r="B21" s="1" t="s">
        <v>27</v>
      </c>
      <c r="H21" s="18"/>
    </row>
    <row r="22" spans="2:19" x14ac:dyDescent="0.3">
      <c r="B22" s="61" t="s">
        <v>28</v>
      </c>
      <c r="C22" s="61"/>
      <c r="D22" s="61"/>
      <c r="E22" s="61"/>
      <c r="F22" s="61"/>
      <c r="P22" s="19" t="s">
        <v>29</v>
      </c>
    </row>
    <row r="23" spans="2:19" ht="75.75" customHeight="1" x14ac:dyDescent="0.3">
      <c r="B23" s="2" t="s">
        <v>30</v>
      </c>
      <c r="C23" s="2" t="s">
        <v>31</v>
      </c>
      <c r="D23" s="2" t="s">
        <v>32</v>
      </c>
      <c r="E23" s="2" t="s">
        <v>33</v>
      </c>
      <c r="F23" s="2" t="s">
        <v>34</v>
      </c>
      <c r="G23" s="2" t="s">
        <v>35</v>
      </c>
      <c r="H23" s="20" t="s">
        <v>36</v>
      </c>
      <c r="I23" s="20" t="s">
        <v>37</v>
      </c>
      <c r="J23" s="20" t="s">
        <v>38</v>
      </c>
      <c r="K23" s="20" t="s">
        <v>39</v>
      </c>
      <c r="L23" s="20" t="s">
        <v>40</v>
      </c>
      <c r="M23" s="20" t="s">
        <v>41</v>
      </c>
      <c r="N23" s="20" t="s">
        <v>42</v>
      </c>
      <c r="O23" s="20" t="s">
        <v>43</v>
      </c>
      <c r="P23" s="2" t="s">
        <v>44</v>
      </c>
      <c r="Q23" s="2" t="s">
        <v>68</v>
      </c>
      <c r="R23" s="2" t="s">
        <v>45</v>
      </c>
      <c r="S23" s="2" t="s">
        <v>46</v>
      </c>
    </row>
    <row r="24" spans="2:19" x14ac:dyDescent="0.3">
      <c r="B24" s="6">
        <f>'Cost cyflogaeth Employment cost'!B16</f>
        <v>0</v>
      </c>
      <c r="C24" s="6"/>
      <c r="D24" s="6">
        <f>'Cost cyflogaeth Employment cost'!C16</f>
        <v>0</v>
      </c>
      <c r="E24" s="6">
        <f>'Cost cyflogaeth Employment cost'!D16</f>
        <v>0</v>
      </c>
      <c r="F24" s="6">
        <f>'Cost cyflogaeth Employment cost'!E16</f>
        <v>0</v>
      </c>
      <c r="G24" s="21">
        <v>5.6</v>
      </c>
      <c r="H24" s="5">
        <f>D24*E24*F24</f>
        <v>0</v>
      </c>
      <c r="I24" s="5">
        <f>IF(F24=52,0,(D24*E24*G24))</f>
        <v>0</v>
      </c>
      <c r="J24" s="5">
        <f>I24+H24</f>
        <v>0</v>
      </c>
      <c r="K24" s="5">
        <f>J24/12</f>
        <v>0</v>
      </c>
      <c r="L24" s="5">
        <f>IF(K24-$L$9&lt;0,0,K24-$L$9)</f>
        <v>0</v>
      </c>
      <c r="M24" s="5">
        <f t="shared" ref="M24:M39" si="3">L24*$L$11</f>
        <v>0</v>
      </c>
      <c r="N24" s="5">
        <f>K24*$L$7</f>
        <v>0</v>
      </c>
      <c r="O24" s="5">
        <f>(K24+N24)*12</f>
        <v>0</v>
      </c>
      <c r="P24" s="22">
        <f>M45*12</f>
        <v>0</v>
      </c>
      <c r="Q24" s="22" t="str">
        <f>IF(P24&lt;5000,"Y","N")</f>
        <v>Y</v>
      </c>
      <c r="R24" s="17">
        <f>IF(Q24="Y",0,P24-5000)</f>
        <v>0</v>
      </c>
      <c r="S24" s="17">
        <f>O45+R24+U52</f>
        <v>0</v>
      </c>
    </row>
    <row r="25" spans="2:19" x14ac:dyDescent="0.3">
      <c r="B25" s="6">
        <f>'Cost cyflogaeth Employment cost'!B17</f>
        <v>0</v>
      </c>
      <c r="C25" s="6"/>
      <c r="D25" s="6">
        <f>'Cost cyflogaeth Employment cost'!C17</f>
        <v>0</v>
      </c>
      <c r="E25" s="6">
        <f>'Cost cyflogaeth Employment cost'!D17</f>
        <v>0</v>
      </c>
      <c r="F25" s="6">
        <f>'Cost cyflogaeth Employment cost'!E17</f>
        <v>0</v>
      </c>
      <c r="G25" s="21">
        <v>5.6</v>
      </c>
      <c r="H25" s="5">
        <f t="shared" ref="H25:H39" si="4">D25*E25*F25</f>
        <v>0</v>
      </c>
      <c r="I25" s="5">
        <f t="shared" ref="I25:I39" si="5">IF(F25=52,0,(D25*E25*G25))</f>
        <v>0</v>
      </c>
      <c r="J25" s="5">
        <f t="shared" ref="J25:J39" si="6">I25+H25</f>
        <v>0</v>
      </c>
      <c r="K25" s="5">
        <f t="shared" ref="K25:K39" si="7">J25/12</f>
        <v>0</v>
      </c>
      <c r="L25" s="5">
        <f t="shared" ref="L25:L39" si="8">IF(K25-$L$9&lt;0,0,K25-$L$9)</f>
        <v>0</v>
      </c>
      <c r="M25" s="5">
        <f t="shared" si="3"/>
        <v>0</v>
      </c>
      <c r="N25" s="5">
        <f t="shared" ref="N25:N39" si="9">K25*$L$7</f>
        <v>0</v>
      </c>
      <c r="O25" s="5">
        <f t="shared" ref="O25:O39" si="10">(K25+N25)*12</f>
        <v>0</v>
      </c>
      <c r="S25" s="23"/>
    </row>
    <row r="26" spans="2:19" x14ac:dyDescent="0.3">
      <c r="B26" s="6">
        <f>'Cost cyflogaeth Employment cost'!B18</f>
        <v>0</v>
      </c>
      <c r="C26" s="6"/>
      <c r="D26" s="6">
        <f>'Cost cyflogaeth Employment cost'!C18</f>
        <v>0</v>
      </c>
      <c r="E26" s="6">
        <f>'Cost cyflogaeth Employment cost'!D18</f>
        <v>0</v>
      </c>
      <c r="F26" s="6">
        <f>'Cost cyflogaeth Employment cost'!E18</f>
        <v>0</v>
      </c>
      <c r="G26" s="21">
        <v>5.6</v>
      </c>
      <c r="H26" s="5">
        <f t="shared" si="4"/>
        <v>0</v>
      </c>
      <c r="I26" s="5">
        <f t="shared" si="5"/>
        <v>0</v>
      </c>
      <c r="J26" s="5">
        <f t="shared" si="6"/>
        <v>0</v>
      </c>
      <c r="K26" s="5">
        <f t="shared" si="7"/>
        <v>0</v>
      </c>
      <c r="L26" s="5">
        <f t="shared" si="8"/>
        <v>0</v>
      </c>
      <c r="M26" s="5">
        <f t="shared" si="3"/>
        <v>0</v>
      </c>
      <c r="N26" s="5">
        <f t="shared" si="9"/>
        <v>0</v>
      </c>
      <c r="O26" s="5">
        <f t="shared" si="10"/>
        <v>0</v>
      </c>
      <c r="S26" s="23"/>
    </row>
    <row r="27" spans="2:19" x14ac:dyDescent="0.3">
      <c r="B27" s="6">
        <f>'Cost cyflogaeth Employment cost'!B19</f>
        <v>0</v>
      </c>
      <c r="C27" s="6"/>
      <c r="D27" s="6">
        <f>'Cost cyflogaeth Employment cost'!C19</f>
        <v>0</v>
      </c>
      <c r="E27" s="6">
        <f>'Cost cyflogaeth Employment cost'!D19</f>
        <v>0</v>
      </c>
      <c r="F27" s="6">
        <f>'Cost cyflogaeth Employment cost'!E19</f>
        <v>0</v>
      </c>
      <c r="G27" s="21">
        <v>5.6</v>
      </c>
      <c r="H27" s="5">
        <f t="shared" si="4"/>
        <v>0</v>
      </c>
      <c r="I27" s="5">
        <f t="shared" si="5"/>
        <v>0</v>
      </c>
      <c r="J27" s="5">
        <f t="shared" si="6"/>
        <v>0</v>
      </c>
      <c r="K27" s="5">
        <f t="shared" si="7"/>
        <v>0</v>
      </c>
      <c r="L27" s="5">
        <f t="shared" si="8"/>
        <v>0</v>
      </c>
      <c r="M27" s="5">
        <f t="shared" si="3"/>
        <v>0</v>
      </c>
      <c r="N27" s="5">
        <f t="shared" si="9"/>
        <v>0</v>
      </c>
      <c r="O27" s="5">
        <f t="shared" si="10"/>
        <v>0</v>
      </c>
      <c r="S27" s="23"/>
    </row>
    <row r="28" spans="2:19" x14ac:dyDescent="0.3">
      <c r="B28" s="6">
        <f>'Cost cyflogaeth Employment cost'!B20</f>
        <v>0</v>
      </c>
      <c r="C28" s="6"/>
      <c r="D28" s="6">
        <f>'Cost cyflogaeth Employment cost'!C20</f>
        <v>0</v>
      </c>
      <c r="E28" s="6">
        <f>'Cost cyflogaeth Employment cost'!D20</f>
        <v>0</v>
      </c>
      <c r="F28" s="6">
        <f>'Cost cyflogaeth Employment cost'!E20</f>
        <v>0</v>
      </c>
      <c r="G28" s="21">
        <v>5.6</v>
      </c>
      <c r="H28" s="5">
        <f t="shared" si="4"/>
        <v>0</v>
      </c>
      <c r="I28" s="5">
        <f t="shared" si="5"/>
        <v>0</v>
      </c>
      <c r="J28" s="5">
        <f t="shared" si="6"/>
        <v>0</v>
      </c>
      <c r="K28" s="5">
        <f t="shared" si="7"/>
        <v>0</v>
      </c>
      <c r="L28" s="5">
        <f t="shared" si="8"/>
        <v>0</v>
      </c>
      <c r="M28" s="5">
        <f t="shared" si="3"/>
        <v>0</v>
      </c>
      <c r="N28" s="5">
        <f t="shared" si="9"/>
        <v>0</v>
      </c>
      <c r="O28" s="5">
        <f t="shared" si="10"/>
        <v>0</v>
      </c>
      <c r="S28" s="23"/>
    </row>
    <row r="29" spans="2:19" x14ac:dyDescent="0.3">
      <c r="B29" s="6">
        <f>'Cost cyflogaeth Employment cost'!B21</f>
        <v>0</v>
      </c>
      <c r="C29" s="6"/>
      <c r="D29" s="6">
        <f>'Cost cyflogaeth Employment cost'!C21</f>
        <v>0</v>
      </c>
      <c r="E29" s="6">
        <f>'Cost cyflogaeth Employment cost'!D21</f>
        <v>0</v>
      </c>
      <c r="F29" s="6">
        <f>'Cost cyflogaeth Employment cost'!E21</f>
        <v>0</v>
      </c>
      <c r="G29" s="21">
        <v>5.6</v>
      </c>
      <c r="H29" s="5">
        <f t="shared" si="4"/>
        <v>0</v>
      </c>
      <c r="I29" s="5">
        <f t="shared" si="5"/>
        <v>0</v>
      </c>
      <c r="J29" s="5">
        <f t="shared" si="6"/>
        <v>0</v>
      </c>
      <c r="K29" s="5">
        <f t="shared" si="7"/>
        <v>0</v>
      </c>
      <c r="L29" s="5">
        <f t="shared" si="8"/>
        <v>0</v>
      </c>
      <c r="M29" s="5">
        <f t="shared" si="3"/>
        <v>0</v>
      </c>
      <c r="N29" s="5">
        <f t="shared" si="9"/>
        <v>0</v>
      </c>
      <c r="O29" s="5">
        <f t="shared" si="10"/>
        <v>0</v>
      </c>
      <c r="S29" s="23"/>
    </row>
    <row r="30" spans="2:19" x14ac:dyDescent="0.3">
      <c r="B30" s="6">
        <f>'Cost cyflogaeth Employment cost'!B22</f>
        <v>0</v>
      </c>
      <c r="C30" s="6"/>
      <c r="D30" s="6">
        <f>'Cost cyflogaeth Employment cost'!C22</f>
        <v>0</v>
      </c>
      <c r="E30" s="6">
        <f>'Cost cyflogaeth Employment cost'!D22</f>
        <v>0</v>
      </c>
      <c r="F30" s="6">
        <f>'Cost cyflogaeth Employment cost'!E22</f>
        <v>0</v>
      </c>
      <c r="G30" s="21">
        <v>5.6</v>
      </c>
      <c r="H30" s="5">
        <f t="shared" si="4"/>
        <v>0</v>
      </c>
      <c r="I30" s="5">
        <f t="shared" si="5"/>
        <v>0</v>
      </c>
      <c r="J30" s="5">
        <f t="shared" si="6"/>
        <v>0</v>
      </c>
      <c r="K30" s="5">
        <f t="shared" si="7"/>
        <v>0</v>
      </c>
      <c r="L30" s="5">
        <f t="shared" si="8"/>
        <v>0</v>
      </c>
      <c r="M30" s="5">
        <f t="shared" si="3"/>
        <v>0</v>
      </c>
      <c r="N30" s="5">
        <f t="shared" si="9"/>
        <v>0</v>
      </c>
      <c r="O30" s="5">
        <f t="shared" si="10"/>
        <v>0</v>
      </c>
      <c r="S30" s="23"/>
    </row>
    <row r="31" spans="2:19" x14ac:dyDescent="0.3">
      <c r="B31" s="6">
        <f>'Cost cyflogaeth Employment cost'!B23</f>
        <v>0</v>
      </c>
      <c r="C31" s="6"/>
      <c r="D31" s="6">
        <f>'Cost cyflogaeth Employment cost'!C23</f>
        <v>0</v>
      </c>
      <c r="E31" s="6">
        <f>'Cost cyflogaeth Employment cost'!D23</f>
        <v>0</v>
      </c>
      <c r="F31" s="6">
        <f>'Cost cyflogaeth Employment cost'!E23</f>
        <v>0</v>
      </c>
      <c r="G31" s="21">
        <v>5.6</v>
      </c>
      <c r="H31" s="5">
        <f t="shared" si="4"/>
        <v>0</v>
      </c>
      <c r="I31" s="5">
        <f t="shared" si="5"/>
        <v>0</v>
      </c>
      <c r="J31" s="5">
        <f t="shared" si="6"/>
        <v>0</v>
      </c>
      <c r="K31" s="5">
        <f t="shared" si="7"/>
        <v>0</v>
      </c>
      <c r="L31" s="5">
        <f t="shared" si="8"/>
        <v>0</v>
      </c>
      <c r="M31" s="5">
        <f t="shared" si="3"/>
        <v>0</v>
      </c>
      <c r="N31" s="5">
        <f t="shared" si="9"/>
        <v>0</v>
      </c>
      <c r="O31" s="5">
        <f t="shared" si="10"/>
        <v>0</v>
      </c>
      <c r="S31" s="23"/>
    </row>
    <row r="32" spans="2:19" x14ac:dyDescent="0.3">
      <c r="B32" s="6">
        <f>'Cost cyflogaeth Employment cost'!B24</f>
        <v>0</v>
      </c>
      <c r="C32" s="6"/>
      <c r="D32" s="6">
        <f>'Cost cyflogaeth Employment cost'!C24</f>
        <v>0</v>
      </c>
      <c r="E32" s="6">
        <f>'Cost cyflogaeth Employment cost'!D24</f>
        <v>0</v>
      </c>
      <c r="F32" s="6">
        <f>'Cost cyflogaeth Employment cost'!E24</f>
        <v>0</v>
      </c>
      <c r="G32" s="21">
        <v>5.6</v>
      </c>
      <c r="H32" s="5">
        <f t="shared" si="4"/>
        <v>0</v>
      </c>
      <c r="I32" s="5">
        <f t="shared" si="5"/>
        <v>0</v>
      </c>
      <c r="J32" s="5">
        <f t="shared" si="6"/>
        <v>0</v>
      </c>
      <c r="K32" s="5">
        <f t="shared" si="7"/>
        <v>0</v>
      </c>
      <c r="L32" s="5">
        <f t="shared" si="8"/>
        <v>0</v>
      </c>
      <c r="M32" s="5">
        <f t="shared" si="3"/>
        <v>0</v>
      </c>
      <c r="N32" s="5">
        <f t="shared" si="9"/>
        <v>0</v>
      </c>
      <c r="O32" s="5">
        <f t="shared" si="10"/>
        <v>0</v>
      </c>
      <c r="S32" s="23"/>
    </row>
    <row r="33" spans="2:23" x14ac:dyDescent="0.3">
      <c r="B33" s="6">
        <f>'Cost cyflogaeth Employment cost'!B25</f>
        <v>0</v>
      </c>
      <c r="C33" s="6"/>
      <c r="D33" s="6">
        <f>'Cost cyflogaeth Employment cost'!C25</f>
        <v>0</v>
      </c>
      <c r="E33" s="6">
        <f>'Cost cyflogaeth Employment cost'!D25</f>
        <v>0</v>
      </c>
      <c r="F33" s="6">
        <f>'Cost cyflogaeth Employment cost'!E25</f>
        <v>0</v>
      </c>
      <c r="G33" s="21">
        <v>5.6</v>
      </c>
      <c r="H33" s="5">
        <f t="shared" si="4"/>
        <v>0</v>
      </c>
      <c r="I33" s="5">
        <f t="shared" si="5"/>
        <v>0</v>
      </c>
      <c r="J33" s="5">
        <f t="shared" si="6"/>
        <v>0</v>
      </c>
      <c r="K33" s="5">
        <f t="shared" si="7"/>
        <v>0</v>
      </c>
      <c r="L33" s="5">
        <f t="shared" si="8"/>
        <v>0</v>
      </c>
      <c r="M33" s="5">
        <f t="shared" si="3"/>
        <v>0</v>
      </c>
      <c r="N33" s="5">
        <f t="shared" si="9"/>
        <v>0</v>
      </c>
      <c r="O33" s="5">
        <f t="shared" si="10"/>
        <v>0</v>
      </c>
      <c r="S33" s="23"/>
    </row>
    <row r="34" spans="2:23" x14ac:dyDescent="0.3">
      <c r="B34" s="6">
        <f>'Cost cyflogaeth Employment cost'!B26</f>
        <v>0</v>
      </c>
      <c r="C34" s="6"/>
      <c r="D34" s="6">
        <f>'Cost cyflogaeth Employment cost'!C26</f>
        <v>0</v>
      </c>
      <c r="E34" s="6">
        <f>'Cost cyflogaeth Employment cost'!D26</f>
        <v>0</v>
      </c>
      <c r="F34" s="6">
        <f>'Cost cyflogaeth Employment cost'!E26</f>
        <v>0</v>
      </c>
      <c r="G34" s="21">
        <v>5.6</v>
      </c>
      <c r="H34" s="5">
        <f t="shared" si="4"/>
        <v>0</v>
      </c>
      <c r="I34" s="5">
        <f t="shared" si="5"/>
        <v>0</v>
      </c>
      <c r="J34" s="5">
        <f t="shared" si="6"/>
        <v>0</v>
      </c>
      <c r="K34" s="5">
        <f t="shared" si="7"/>
        <v>0</v>
      </c>
      <c r="L34" s="5">
        <f t="shared" si="8"/>
        <v>0</v>
      </c>
      <c r="M34" s="5">
        <f t="shared" si="3"/>
        <v>0</v>
      </c>
      <c r="N34" s="5">
        <f t="shared" si="9"/>
        <v>0</v>
      </c>
      <c r="O34" s="5">
        <f t="shared" si="10"/>
        <v>0</v>
      </c>
      <c r="S34" s="23"/>
    </row>
    <row r="35" spans="2:23" x14ac:dyDescent="0.3">
      <c r="B35" s="6">
        <f>'Cost cyflogaeth Employment cost'!B27</f>
        <v>0</v>
      </c>
      <c r="C35" s="6"/>
      <c r="D35" s="6">
        <f>'Cost cyflogaeth Employment cost'!C27</f>
        <v>0</v>
      </c>
      <c r="E35" s="6">
        <f>'Cost cyflogaeth Employment cost'!D27</f>
        <v>0</v>
      </c>
      <c r="F35" s="6">
        <f>'Cost cyflogaeth Employment cost'!E27</f>
        <v>0</v>
      </c>
      <c r="G35" s="21">
        <v>5.6</v>
      </c>
      <c r="H35" s="5">
        <f t="shared" si="4"/>
        <v>0</v>
      </c>
      <c r="I35" s="5">
        <f t="shared" si="5"/>
        <v>0</v>
      </c>
      <c r="J35" s="5">
        <f t="shared" si="6"/>
        <v>0</v>
      </c>
      <c r="K35" s="5">
        <f t="shared" si="7"/>
        <v>0</v>
      </c>
      <c r="L35" s="5">
        <f t="shared" si="8"/>
        <v>0</v>
      </c>
      <c r="M35" s="5">
        <f t="shared" si="3"/>
        <v>0</v>
      </c>
      <c r="N35" s="5">
        <f t="shared" si="9"/>
        <v>0</v>
      </c>
      <c r="O35" s="5">
        <f t="shared" si="10"/>
        <v>0</v>
      </c>
      <c r="S35" s="23"/>
    </row>
    <row r="36" spans="2:23" x14ac:dyDescent="0.3">
      <c r="B36" s="6">
        <f>'Cost cyflogaeth Employment cost'!B28</f>
        <v>0</v>
      </c>
      <c r="C36" s="6"/>
      <c r="D36" s="6">
        <f>'Cost cyflogaeth Employment cost'!C28</f>
        <v>0</v>
      </c>
      <c r="E36" s="6">
        <f>'Cost cyflogaeth Employment cost'!D28</f>
        <v>0</v>
      </c>
      <c r="F36" s="6">
        <f>'Cost cyflogaeth Employment cost'!E28</f>
        <v>0</v>
      </c>
      <c r="G36" s="21">
        <v>5.6</v>
      </c>
      <c r="H36" s="5">
        <f t="shared" si="4"/>
        <v>0</v>
      </c>
      <c r="I36" s="5">
        <f t="shared" si="5"/>
        <v>0</v>
      </c>
      <c r="J36" s="5">
        <f t="shared" si="6"/>
        <v>0</v>
      </c>
      <c r="K36" s="5">
        <f t="shared" si="7"/>
        <v>0</v>
      </c>
      <c r="L36" s="5">
        <f t="shared" si="8"/>
        <v>0</v>
      </c>
      <c r="M36" s="5">
        <f t="shared" si="3"/>
        <v>0</v>
      </c>
      <c r="N36" s="5">
        <f t="shared" si="9"/>
        <v>0</v>
      </c>
      <c r="O36" s="5">
        <f t="shared" si="10"/>
        <v>0</v>
      </c>
      <c r="S36" s="23"/>
    </row>
    <row r="37" spans="2:23" x14ac:dyDescent="0.3">
      <c r="B37" s="6">
        <f>'Cost cyflogaeth Employment cost'!B29</f>
        <v>0</v>
      </c>
      <c r="C37" s="6"/>
      <c r="D37" s="6">
        <f>'Cost cyflogaeth Employment cost'!C29</f>
        <v>0</v>
      </c>
      <c r="E37" s="6">
        <f>'Cost cyflogaeth Employment cost'!D29</f>
        <v>0</v>
      </c>
      <c r="F37" s="6">
        <f>'Cost cyflogaeth Employment cost'!E29</f>
        <v>0</v>
      </c>
      <c r="G37" s="21">
        <v>5.6</v>
      </c>
      <c r="H37" s="5">
        <f t="shared" si="4"/>
        <v>0</v>
      </c>
      <c r="I37" s="5">
        <f t="shared" si="5"/>
        <v>0</v>
      </c>
      <c r="J37" s="5">
        <f t="shared" si="6"/>
        <v>0</v>
      </c>
      <c r="K37" s="5">
        <f t="shared" si="7"/>
        <v>0</v>
      </c>
      <c r="L37" s="5">
        <f t="shared" si="8"/>
        <v>0</v>
      </c>
      <c r="M37" s="5">
        <f t="shared" si="3"/>
        <v>0</v>
      </c>
      <c r="N37" s="5">
        <f t="shared" si="9"/>
        <v>0</v>
      </c>
      <c r="O37" s="5">
        <f t="shared" si="10"/>
        <v>0</v>
      </c>
      <c r="S37" s="23"/>
    </row>
    <row r="38" spans="2:23" x14ac:dyDescent="0.3">
      <c r="B38" s="6">
        <f>'Cost cyflogaeth Employment cost'!B30</f>
        <v>0</v>
      </c>
      <c r="C38" s="6"/>
      <c r="D38" s="6">
        <f>'Cost cyflogaeth Employment cost'!C30</f>
        <v>0</v>
      </c>
      <c r="E38" s="6">
        <f>'Cost cyflogaeth Employment cost'!D30</f>
        <v>0</v>
      </c>
      <c r="F38" s="6">
        <f>'Cost cyflogaeth Employment cost'!E30</f>
        <v>0</v>
      </c>
      <c r="G38" s="21">
        <v>5.6</v>
      </c>
      <c r="H38" s="5">
        <f t="shared" si="4"/>
        <v>0</v>
      </c>
      <c r="I38" s="5">
        <f t="shared" si="5"/>
        <v>0</v>
      </c>
      <c r="J38" s="5">
        <f t="shared" si="6"/>
        <v>0</v>
      </c>
      <c r="K38" s="5">
        <f t="shared" si="7"/>
        <v>0</v>
      </c>
      <c r="L38" s="5">
        <f t="shared" si="8"/>
        <v>0</v>
      </c>
      <c r="M38" s="5">
        <f t="shared" si="3"/>
        <v>0</v>
      </c>
      <c r="N38" s="5">
        <f t="shared" si="9"/>
        <v>0</v>
      </c>
      <c r="O38" s="5">
        <f t="shared" si="10"/>
        <v>0</v>
      </c>
    </row>
    <row r="39" spans="2:23" x14ac:dyDescent="0.3">
      <c r="B39" s="6">
        <f>'Cost cyflogaeth Employment cost'!B31</f>
        <v>0</v>
      </c>
      <c r="C39" s="6"/>
      <c r="D39" s="6">
        <f>'Cost cyflogaeth Employment cost'!C31</f>
        <v>0</v>
      </c>
      <c r="E39" s="6">
        <f>'Cost cyflogaeth Employment cost'!D31</f>
        <v>0</v>
      </c>
      <c r="F39" s="6">
        <f>'Cost cyflogaeth Employment cost'!E31</f>
        <v>0</v>
      </c>
      <c r="G39" s="21">
        <v>5.6</v>
      </c>
      <c r="H39" s="5">
        <f t="shared" si="4"/>
        <v>0</v>
      </c>
      <c r="I39" s="5">
        <f t="shared" si="5"/>
        <v>0</v>
      </c>
      <c r="J39" s="5">
        <f t="shared" si="6"/>
        <v>0</v>
      </c>
      <c r="K39" s="5">
        <f t="shared" si="7"/>
        <v>0</v>
      </c>
      <c r="L39" s="5">
        <f t="shared" si="8"/>
        <v>0</v>
      </c>
      <c r="M39" s="5">
        <f t="shared" si="3"/>
        <v>0</v>
      </c>
      <c r="N39" s="5">
        <f t="shared" si="9"/>
        <v>0</v>
      </c>
      <c r="O39" s="5">
        <f t="shared" si="10"/>
        <v>0</v>
      </c>
    </row>
    <row r="40" spans="2:23" x14ac:dyDescent="0.3">
      <c r="B40" s="6">
        <f>'Cost cyflogaeth Employment cost'!B32</f>
        <v>0</v>
      </c>
      <c r="C40" s="6"/>
      <c r="D40" s="6">
        <f>'Cost cyflogaeth Employment cost'!C32</f>
        <v>0</v>
      </c>
      <c r="E40" s="6">
        <f>'Cost cyflogaeth Employment cost'!D32</f>
        <v>0</v>
      </c>
      <c r="F40" s="6">
        <f>'Cost cyflogaeth Employment cost'!E32</f>
        <v>0</v>
      </c>
      <c r="G40" s="21">
        <v>6.6</v>
      </c>
      <c r="H40" s="5">
        <f t="shared" ref="H40" si="11">D40*E40*F40</f>
        <v>0</v>
      </c>
      <c r="I40" s="5">
        <f t="shared" ref="I40" si="12">IF(F40=52,0,(D40*E40*G40))</f>
        <v>0</v>
      </c>
      <c r="J40" s="5">
        <f t="shared" ref="J40" si="13">I40+H40</f>
        <v>0</v>
      </c>
      <c r="K40" s="5">
        <f t="shared" ref="K40" si="14">J40/12</f>
        <v>0</v>
      </c>
      <c r="L40" s="5">
        <f t="shared" ref="L40" si="15">IF(K40-$L$9&lt;0,0,K40-$L$9)</f>
        <v>0</v>
      </c>
      <c r="M40" s="5">
        <f t="shared" ref="M40" si="16">L40*$L$11</f>
        <v>0</v>
      </c>
      <c r="N40" s="5">
        <f t="shared" ref="N40" si="17">K40*$L$7</f>
        <v>0</v>
      </c>
      <c r="O40" s="5">
        <f t="shared" ref="O40" si="18">(K40+N40)*12</f>
        <v>0</v>
      </c>
    </row>
    <row r="41" spans="2:23" x14ac:dyDescent="0.3">
      <c r="B41" s="6">
        <f>'Cost cyflogaeth Employment cost'!B33</f>
        <v>0</v>
      </c>
      <c r="C41" s="6"/>
      <c r="D41" s="6">
        <f>'Cost cyflogaeth Employment cost'!C33</f>
        <v>0</v>
      </c>
      <c r="E41" s="6">
        <f>'Cost cyflogaeth Employment cost'!D33</f>
        <v>0</v>
      </c>
      <c r="F41" s="6">
        <f>'Cost cyflogaeth Employment cost'!E33</f>
        <v>0</v>
      </c>
      <c r="G41" s="21">
        <v>7.6</v>
      </c>
      <c r="H41" s="5">
        <f t="shared" ref="H41:H43" si="19">D41*E41*F41</f>
        <v>0</v>
      </c>
      <c r="I41" s="5">
        <f t="shared" ref="I41:I43" si="20">IF(F41=52,0,(D41*E41*G41))</f>
        <v>0</v>
      </c>
      <c r="J41" s="5">
        <f t="shared" ref="J41:J43" si="21">I41+H41</f>
        <v>0</v>
      </c>
      <c r="K41" s="5">
        <f t="shared" ref="K41:K43" si="22">J41/12</f>
        <v>0</v>
      </c>
      <c r="L41" s="5">
        <f t="shared" ref="L41:L43" si="23">IF(K41-$L$9&lt;0,0,K41-$L$9)</f>
        <v>0</v>
      </c>
      <c r="M41" s="5">
        <f t="shared" ref="M41:M43" si="24">L41*$L$11</f>
        <v>0</v>
      </c>
      <c r="N41" s="5">
        <f t="shared" ref="N41:N43" si="25">K41*$L$7</f>
        <v>0</v>
      </c>
      <c r="O41" s="5">
        <f t="shared" ref="O41:O43" si="26">(K41+N41)*12</f>
        <v>0</v>
      </c>
    </row>
    <row r="42" spans="2:23" x14ac:dyDescent="0.3">
      <c r="B42" s="6">
        <f>'Cost cyflogaeth Employment cost'!B34</f>
        <v>0</v>
      </c>
      <c r="C42" s="6"/>
      <c r="D42" s="6">
        <f>'Cost cyflogaeth Employment cost'!C34</f>
        <v>0</v>
      </c>
      <c r="E42" s="6">
        <f>'Cost cyflogaeth Employment cost'!D34</f>
        <v>0</v>
      </c>
      <c r="F42" s="6">
        <f>'Cost cyflogaeth Employment cost'!E34</f>
        <v>0</v>
      </c>
      <c r="G42" s="21">
        <v>8.6</v>
      </c>
      <c r="H42" s="5">
        <f t="shared" si="19"/>
        <v>0</v>
      </c>
      <c r="I42" s="5">
        <f t="shared" si="20"/>
        <v>0</v>
      </c>
      <c r="J42" s="5">
        <f t="shared" si="21"/>
        <v>0</v>
      </c>
      <c r="K42" s="5">
        <f t="shared" si="22"/>
        <v>0</v>
      </c>
      <c r="L42" s="5">
        <f t="shared" si="23"/>
        <v>0</v>
      </c>
      <c r="M42" s="5">
        <f t="shared" si="24"/>
        <v>0</v>
      </c>
      <c r="N42" s="5">
        <f t="shared" si="25"/>
        <v>0</v>
      </c>
      <c r="O42" s="5">
        <f t="shared" si="26"/>
        <v>0</v>
      </c>
    </row>
    <row r="43" spans="2:23" x14ac:dyDescent="0.3">
      <c r="B43" s="6">
        <f>'Cost cyflogaeth Employment cost'!B35</f>
        <v>0</v>
      </c>
      <c r="C43" s="6"/>
      <c r="D43" s="6">
        <f>'Cost cyflogaeth Employment cost'!C35</f>
        <v>0</v>
      </c>
      <c r="E43" s="6">
        <f>'Cost cyflogaeth Employment cost'!D35</f>
        <v>0</v>
      </c>
      <c r="F43" s="6">
        <f>'Cost cyflogaeth Employment cost'!E35</f>
        <v>0</v>
      </c>
      <c r="G43" s="21">
        <v>9.6</v>
      </c>
      <c r="H43" s="5">
        <f t="shared" si="19"/>
        <v>0</v>
      </c>
      <c r="I43" s="5">
        <f t="shared" si="20"/>
        <v>0</v>
      </c>
      <c r="J43" s="5">
        <f t="shared" si="21"/>
        <v>0</v>
      </c>
      <c r="K43" s="5">
        <f t="shared" si="22"/>
        <v>0</v>
      </c>
      <c r="L43" s="5">
        <f t="shared" si="23"/>
        <v>0</v>
      </c>
      <c r="M43" s="5">
        <f t="shared" si="24"/>
        <v>0</v>
      </c>
      <c r="N43" s="5">
        <f t="shared" si="25"/>
        <v>0</v>
      </c>
      <c r="O43" s="5">
        <f t="shared" si="26"/>
        <v>0</v>
      </c>
    </row>
    <row r="44" spans="2:23" x14ac:dyDescent="0.3">
      <c r="B44" s="27"/>
      <c r="C44" s="27"/>
      <c r="D44" s="27"/>
      <c r="E44" s="27"/>
      <c r="F44" s="27"/>
      <c r="G44" s="28"/>
      <c r="H44" s="18"/>
      <c r="I44" s="18"/>
      <c r="J44" s="5"/>
      <c r="K44" s="5"/>
      <c r="L44" s="5"/>
      <c r="M44" s="5"/>
      <c r="N44" s="5"/>
      <c r="O44" s="5"/>
    </row>
    <row r="45" spans="2:23" x14ac:dyDescent="0.3">
      <c r="J45" s="17">
        <f>SUM(J24:J43)</f>
        <v>0</v>
      </c>
      <c r="K45" s="17">
        <f t="shared" ref="K45:O45" si="27">SUM(K24:K43)</f>
        <v>0</v>
      </c>
      <c r="L45" s="17">
        <f t="shared" si="27"/>
        <v>0</v>
      </c>
      <c r="M45" s="17">
        <f t="shared" si="27"/>
        <v>0</v>
      </c>
      <c r="N45" s="17">
        <f t="shared" si="27"/>
        <v>0</v>
      </c>
      <c r="O45" s="17">
        <f t="shared" si="27"/>
        <v>0</v>
      </c>
    </row>
    <row r="46" spans="2:23" x14ac:dyDescent="0.3">
      <c r="B46" s="62" t="s">
        <v>47</v>
      </c>
      <c r="C46" s="62"/>
      <c r="D46" s="62"/>
      <c r="E46" s="62"/>
    </row>
    <row r="47" spans="2:23" ht="75" customHeight="1" x14ac:dyDescent="0.3">
      <c r="B47" s="2" t="s">
        <v>30</v>
      </c>
      <c r="C47" s="2" t="s">
        <v>31</v>
      </c>
      <c r="D47" s="2" t="s">
        <v>32</v>
      </c>
      <c r="E47" s="2" t="s">
        <v>33</v>
      </c>
      <c r="F47" s="2" t="s">
        <v>34</v>
      </c>
      <c r="G47" s="2" t="s">
        <v>35</v>
      </c>
      <c r="H47" s="2" t="s">
        <v>48</v>
      </c>
      <c r="I47" s="20" t="s">
        <v>36</v>
      </c>
      <c r="J47" s="20" t="s">
        <v>37</v>
      </c>
      <c r="K47" s="20" t="s">
        <v>38</v>
      </c>
      <c r="L47" s="20" t="s">
        <v>39</v>
      </c>
      <c r="M47" s="20" t="s">
        <v>49</v>
      </c>
      <c r="N47" s="20" t="s">
        <v>50</v>
      </c>
      <c r="O47" s="20" t="s">
        <v>51</v>
      </c>
      <c r="P47" s="20" t="s">
        <v>52</v>
      </c>
      <c r="Q47" s="24" t="s">
        <v>53</v>
      </c>
      <c r="R47" s="20" t="s">
        <v>54</v>
      </c>
      <c r="S47" s="24" t="s">
        <v>55</v>
      </c>
      <c r="T47" s="24" t="s">
        <v>42</v>
      </c>
      <c r="U47" s="20" t="s">
        <v>56</v>
      </c>
      <c r="V47" s="20"/>
      <c r="W47" s="20"/>
    </row>
    <row r="48" spans="2:23" x14ac:dyDescent="0.3">
      <c r="B48" s="6">
        <v>0</v>
      </c>
      <c r="C48" s="6"/>
      <c r="D48" s="7">
        <v>0</v>
      </c>
      <c r="E48" s="7">
        <v>0</v>
      </c>
      <c r="F48" s="7">
        <v>0</v>
      </c>
      <c r="G48" s="21">
        <v>5.6</v>
      </c>
      <c r="H48" s="25">
        <v>0</v>
      </c>
      <c r="I48" s="5">
        <f t="shared" ref="I48:I51" si="28">D48*E48*F48</f>
        <v>0</v>
      </c>
      <c r="J48" s="5">
        <f>D48*E48*G48</f>
        <v>0</v>
      </c>
      <c r="K48" s="5">
        <f t="shared" ref="K48:K51" si="29">J48+I48</f>
        <v>0</v>
      </c>
      <c r="L48" s="5">
        <f t="shared" ref="L48:L51" si="30">K48/12</f>
        <v>0</v>
      </c>
      <c r="M48" s="5">
        <f>K48/52</f>
        <v>0</v>
      </c>
      <c r="N48" s="5" t="str">
        <f>IF(H48="M",IF(M48&gt;$L$17,"Y","N"),IF(M48&gt;L15,"Y","N"))</f>
        <v>N</v>
      </c>
      <c r="O48" s="5">
        <f>IF(H48="M",(M48*90%)*6,0)</f>
        <v>0</v>
      </c>
      <c r="P48" s="5">
        <f>IF(H48="M",IF(M48&gt;$L$13,$L$13,M48),0)*33</f>
        <v>0</v>
      </c>
      <c r="Q48" s="5">
        <f>IF(H48="M",P48+O48+J48,0)</f>
        <v>0</v>
      </c>
      <c r="R48" s="5">
        <f>IF(H48="S",$L$15*28,0)</f>
        <v>0</v>
      </c>
      <c r="S48" s="5">
        <f>IF(H48="S",R48+((J48/52)*28),0)</f>
        <v>0</v>
      </c>
      <c r="T48" s="5">
        <f>Q48/12*$L$7</f>
        <v>0</v>
      </c>
      <c r="U48" s="5">
        <f>IF(N48="N",0,(IF(H48="M",Q48+(T48*12),R48)))</f>
        <v>0</v>
      </c>
      <c r="V48" s="23"/>
      <c r="W48" s="5"/>
    </row>
    <row r="49" spans="2:23" x14ac:dyDescent="0.3">
      <c r="B49" s="6">
        <v>0</v>
      </c>
      <c r="C49" s="6"/>
      <c r="D49" s="7">
        <v>0</v>
      </c>
      <c r="E49" s="7">
        <v>0</v>
      </c>
      <c r="F49" s="7">
        <v>0</v>
      </c>
      <c r="G49" s="21">
        <v>5.6</v>
      </c>
      <c r="H49" s="25">
        <v>0</v>
      </c>
      <c r="I49" s="5">
        <f t="shared" si="28"/>
        <v>0</v>
      </c>
      <c r="J49" s="5">
        <f t="shared" ref="J49:J51" si="31">D49*E49*G49</f>
        <v>0</v>
      </c>
      <c r="K49" s="5">
        <f t="shared" si="29"/>
        <v>0</v>
      </c>
      <c r="L49" s="5">
        <f t="shared" si="30"/>
        <v>0</v>
      </c>
      <c r="M49" s="5">
        <f>K49/52</f>
        <v>0</v>
      </c>
      <c r="N49" s="5" t="str">
        <f>IF(H49="M",IF(M49&gt;$L$17,"Y","N"),IF(M49&gt;L16,"Y","N"))</f>
        <v>N</v>
      </c>
      <c r="O49" s="5">
        <f>IF(H49="M",(M49*90%)*6,0)</f>
        <v>0</v>
      </c>
      <c r="P49" s="5">
        <f>IF(H49="M",IF(M49&gt;$L$13,$L$13,M49),0)*33</f>
        <v>0</v>
      </c>
      <c r="Q49" s="5">
        <f>IF(H49="M",P49+O49+J49,0)</f>
        <v>0</v>
      </c>
      <c r="R49" s="5">
        <f>IF(H49="S",$L$15*28,0)</f>
        <v>0</v>
      </c>
      <c r="S49" s="5">
        <f>IF(H49="S",R49+((J49/52)*28),0)</f>
        <v>0</v>
      </c>
      <c r="T49" s="5">
        <f>Q49/12*$L$7</f>
        <v>0</v>
      </c>
      <c r="U49" s="5">
        <f t="shared" ref="U49:U51" si="32">IF(N49="N",0,(IF(H49="M",Q49+(T49*12),R49)))</f>
        <v>0</v>
      </c>
      <c r="V49" s="23"/>
      <c r="W49" s="5"/>
    </row>
    <row r="50" spans="2:23" x14ac:dyDescent="0.3">
      <c r="B50" s="6">
        <v>0</v>
      </c>
      <c r="C50" s="6"/>
      <c r="D50" s="7">
        <v>0</v>
      </c>
      <c r="E50" s="7">
        <v>0</v>
      </c>
      <c r="F50" s="7">
        <v>0</v>
      </c>
      <c r="G50" s="21">
        <v>5.6</v>
      </c>
      <c r="H50" s="25">
        <v>0</v>
      </c>
      <c r="I50" s="5">
        <f t="shared" si="28"/>
        <v>0</v>
      </c>
      <c r="J50" s="5">
        <f t="shared" si="31"/>
        <v>0</v>
      </c>
      <c r="K50" s="5">
        <f t="shared" si="29"/>
        <v>0</v>
      </c>
      <c r="L50" s="5">
        <f t="shared" si="30"/>
        <v>0</v>
      </c>
      <c r="M50" s="5">
        <f>K50/52</f>
        <v>0</v>
      </c>
      <c r="N50" s="5" t="str">
        <f>IF(H50="M",IF(M50&gt;$L$17,"Y","N"),IF(M50&gt;L17,"Y","N"))</f>
        <v>N</v>
      </c>
      <c r="O50" s="5">
        <f>IF(H50="M",(M50*90%)*6,0)</f>
        <v>0</v>
      </c>
      <c r="P50" s="5">
        <f>IF(H50="M",IF(M50&gt;$L$13,$L$13,M50),0)*33</f>
        <v>0</v>
      </c>
      <c r="Q50" s="5">
        <f>IF(H50="M",P50+O50+J50,0)</f>
        <v>0</v>
      </c>
      <c r="R50" s="5">
        <f>IF(H50="S",$L$15*28,0)</f>
        <v>0</v>
      </c>
      <c r="S50" s="5">
        <f>IF(H50="S",R50+((J50/52)*28),0)</f>
        <v>0</v>
      </c>
      <c r="T50" s="5">
        <f>Q50/12*$L$7</f>
        <v>0</v>
      </c>
      <c r="U50" s="5">
        <f t="shared" si="32"/>
        <v>0</v>
      </c>
      <c r="V50" s="23"/>
      <c r="W50" s="5"/>
    </row>
    <row r="51" spans="2:23" x14ac:dyDescent="0.3">
      <c r="B51" s="6">
        <v>0</v>
      </c>
      <c r="C51" s="6"/>
      <c r="D51" s="7">
        <v>0</v>
      </c>
      <c r="E51" s="7">
        <v>0</v>
      </c>
      <c r="F51" s="7">
        <v>0</v>
      </c>
      <c r="G51" s="21">
        <v>5.6</v>
      </c>
      <c r="H51" s="25">
        <v>0</v>
      </c>
      <c r="I51" s="5">
        <f t="shared" si="28"/>
        <v>0</v>
      </c>
      <c r="J51" s="5">
        <f t="shared" si="31"/>
        <v>0</v>
      </c>
      <c r="K51" s="5">
        <f t="shared" si="29"/>
        <v>0</v>
      </c>
      <c r="L51" s="5">
        <f t="shared" si="30"/>
        <v>0</v>
      </c>
      <c r="M51" s="5">
        <f>K51/52</f>
        <v>0</v>
      </c>
      <c r="N51" s="5" t="str">
        <f>IF(H51="M",IF(M51&gt;$L$17,"Y","N"),IF(M51&gt;L18,"Y","N"))</f>
        <v>N</v>
      </c>
      <c r="O51" s="5">
        <f>IF(H51="M",(M51*90%)*6,0)</f>
        <v>0</v>
      </c>
      <c r="P51" s="5">
        <f>IF(H51="M",IF(M51&gt;$L$13,$L$13,M51),0)*33</f>
        <v>0</v>
      </c>
      <c r="Q51" s="5">
        <f>IF(H51="M",P51+O51+J51,0)</f>
        <v>0</v>
      </c>
      <c r="R51" s="5">
        <f>IF(H51="S",$L$15*28,0)</f>
        <v>0</v>
      </c>
      <c r="S51" s="5">
        <f>IF(H51="S",R51+((J51/52)*28),0)</f>
        <v>0</v>
      </c>
      <c r="T51" s="5">
        <f>Q51/12*$L$7</f>
        <v>0</v>
      </c>
      <c r="U51" s="5">
        <f t="shared" si="32"/>
        <v>0</v>
      </c>
      <c r="V51" s="23"/>
      <c r="W51" s="5"/>
    </row>
    <row r="52" spans="2:23" x14ac:dyDescent="0.3">
      <c r="M52" s="26" t="s">
        <v>57</v>
      </c>
      <c r="N52" s="26"/>
      <c r="O52" s="17">
        <f t="shared" ref="O52:S52" si="33">SUM(O48:O51)</f>
        <v>0</v>
      </c>
      <c r="P52" s="17">
        <f t="shared" si="33"/>
        <v>0</v>
      </c>
      <c r="Q52" s="17">
        <f t="shared" si="33"/>
        <v>0</v>
      </c>
      <c r="R52" s="17">
        <f t="shared" si="33"/>
        <v>0</v>
      </c>
      <c r="S52" s="17">
        <f t="shared" si="33"/>
        <v>0</v>
      </c>
      <c r="T52" s="17">
        <f>SUM(T48:T51)</f>
        <v>0</v>
      </c>
      <c r="U52" s="17">
        <f>SUM(U48:U51)</f>
        <v>0</v>
      </c>
      <c r="V52" s="17"/>
      <c r="W52" s="17"/>
    </row>
    <row r="56" spans="2:23" x14ac:dyDescent="0.3">
      <c r="B56" t="s">
        <v>58</v>
      </c>
    </row>
    <row r="57" spans="2:23" x14ac:dyDescent="0.3">
      <c r="B57" t="s">
        <v>59</v>
      </c>
    </row>
  </sheetData>
  <sheetProtection selectLockedCells="1"/>
  <mergeCells count="17">
    <mergeCell ref="B12:F12"/>
    <mergeCell ref="B13:F13"/>
    <mergeCell ref="B20:F20"/>
    <mergeCell ref="B22:F22"/>
    <mergeCell ref="B46:E46"/>
    <mergeCell ref="B11:F11"/>
    <mergeCell ref="B2:F2"/>
    <mergeCell ref="L2:N2"/>
    <mergeCell ref="B3:F3"/>
    <mergeCell ref="B4:F4"/>
    <mergeCell ref="L4:N4"/>
    <mergeCell ref="B5:F5"/>
    <mergeCell ref="B6:F6"/>
    <mergeCell ref="B7:F7"/>
    <mergeCell ref="B8:F8"/>
    <mergeCell ref="B9:F9"/>
    <mergeCell ref="B10:F10"/>
  </mergeCells>
  <hyperlinks>
    <hyperlink ref="P22" r:id="rId1" display="https://www.gov.uk/claim-employment-allowance?msclkid=c50135e0ac2b11ecadfeebefa44a6c6d" xr:uid="{4CC5F638-809A-41F3-BF87-387E9F5F438E}"/>
  </hyperlinks>
  <pageMargins left="0.7" right="0.7" top="0.75" bottom="0.75" header="0.3" footer="0.3"/>
  <pageSetup paperSize="9" orientation="portrait" r:id="rId2"/>
  <drawing r:id="rId3"/>
  <legacy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0EF64-D479-45D1-B93C-0D028299B4B5}">
  <dimension ref="B1:W58"/>
  <sheetViews>
    <sheetView topLeftCell="F1" zoomScaleNormal="100" workbookViewId="0">
      <pane ySplit="1" topLeftCell="A22" activePane="bottomLeft" state="frozen"/>
      <selection pane="bottomLeft" activeCell="J38" sqref="J38"/>
    </sheetView>
  </sheetViews>
  <sheetFormatPr defaultRowHeight="14.4" x14ac:dyDescent="0.3"/>
  <cols>
    <col min="1" max="1" width="2.88671875" customWidth="1"/>
    <col min="2" max="2" width="33.33203125" customWidth="1"/>
    <col min="3" max="3" width="20.109375" customWidth="1"/>
    <col min="4" max="6" width="13.5546875" customWidth="1"/>
    <col min="7" max="7" width="14.44140625" customWidth="1"/>
    <col min="8" max="8" width="12.44140625" customWidth="1"/>
    <col min="9" max="9" width="10.5546875" customWidth="1"/>
    <col min="10" max="10" width="25.88671875" customWidth="1"/>
    <col min="11" max="11" width="12.109375" customWidth="1"/>
    <col min="12" max="12" width="19.5546875" customWidth="1"/>
    <col min="13" max="13" width="15.6640625" customWidth="1"/>
    <col min="14" max="14" width="14.88671875" customWidth="1"/>
    <col min="15" max="15" width="16.109375" customWidth="1"/>
    <col min="16" max="16" width="20.109375" customWidth="1"/>
    <col min="17" max="17" width="22.88671875" customWidth="1"/>
    <col min="18" max="18" width="22.5546875" customWidth="1"/>
    <col min="19" max="19" width="28.109375" customWidth="1"/>
    <col min="20" max="20" width="16.88671875" customWidth="1"/>
    <col min="21" max="21" width="14.6640625" customWidth="1"/>
    <col min="22" max="22" width="21.44140625" customWidth="1"/>
    <col min="23" max="23" width="20.6640625" customWidth="1"/>
    <col min="24" max="24" width="21" customWidth="1"/>
  </cols>
  <sheetData>
    <row r="1" spans="2:17" ht="51" customHeight="1" x14ac:dyDescent="0.3">
      <c r="C1" s="1" t="s">
        <v>0</v>
      </c>
    </row>
    <row r="2" spans="2:17" ht="60" customHeight="1" x14ac:dyDescent="0.3">
      <c r="B2" s="57" t="s">
        <v>1</v>
      </c>
      <c r="C2" s="57"/>
      <c r="D2" s="57"/>
      <c r="E2" s="57"/>
      <c r="F2" s="57"/>
      <c r="G2" s="2" t="s">
        <v>2</v>
      </c>
      <c r="H2" s="2" t="s">
        <v>3</v>
      </c>
      <c r="I2" s="2" t="s">
        <v>4</v>
      </c>
      <c r="J2" s="2" t="s">
        <v>5</v>
      </c>
      <c r="L2" s="58" t="s">
        <v>6</v>
      </c>
      <c r="M2" s="58"/>
      <c r="N2" s="58"/>
      <c r="O2" s="4"/>
    </row>
    <row r="3" spans="2:17" ht="30" customHeight="1" x14ac:dyDescent="0.3">
      <c r="B3" s="59" t="s">
        <v>7</v>
      </c>
      <c r="C3" s="59"/>
      <c r="D3" s="59"/>
      <c r="E3" s="59"/>
      <c r="F3" s="59"/>
      <c r="G3" s="5">
        <f>S24</f>
        <v>0</v>
      </c>
      <c r="H3" s="5">
        <f>G3/12</f>
        <v>0</v>
      </c>
      <c r="I3" s="5">
        <f>IF(G3=0,0,G3/($L$3*$L$5))</f>
        <v>0</v>
      </c>
      <c r="J3" s="5">
        <f>IF(G3=0,0,G3/$L$3)</f>
        <v>0</v>
      </c>
      <c r="L3" s="6">
        <v>0</v>
      </c>
      <c r="Q3">
        <v>39</v>
      </c>
    </row>
    <row r="4" spans="2:17" ht="30" customHeight="1" x14ac:dyDescent="0.3">
      <c r="B4" s="56" t="s">
        <v>8</v>
      </c>
      <c r="C4" s="56"/>
      <c r="D4" s="56"/>
      <c r="E4" s="56"/>
      <c r="F4" s="56"/>
      <c r="G4" s="7">
        <v>0</v>
      </c>
      <c r="H4" s="5">
        <f t="shared" ref="H4:H19" si="0">G4/12</f>
        <v>0</v>
      </c>
      <c r="I4" s="5">
        <f t="shared" ref="I4:I19" si="1">IF(G4=0,0,G4/($L$3*$L$5))</f>
        <v>0</v>
      </c>
      <c r="J4" s="5">
        <f t="shared" ref="J4:J19" si="2">IF(G4=0,0,G4/$L$3)</f>
        <v>0</v>
      </c>
      <c r="L4" s="58" t="s">
        <v>9</v>
      </c>
      <c r="M4" s="58"/>
      <c r="N4" s="58"/>
      <c r="O4" s="3"/>
      <c r="Q4">
        <v>52</v>
      </c>
    </row>
    <row r="5" spans="2:17" x14ac:dyDescent="0.3">
      <c r="B5" s="56" t="s">
        <v>10</v>
      </c>
      <c r="C5" s="56"/>
      <c r="D5" s="56"/>
      <c r="E5" s="56"/>
      <c r="F5" s="56"/>
      <c r="G5" s="7">
        <v>0</v>
      </c>
      <c r="H5" s="5">
        <f t="shared" si="0"/>
        <v>0</v>
      </c>
      <c r="I5" s="5">
        <f t="shared" si="1"/>
        <v>0</v>
      </c>
      <c r="J5" s="5">
        <f t="shared" si="2"/>
        <v>0</v>
      </c>
      <c r="L5" s="6">
        <v>0</v>
      </c>
    </row>
    <row r="6" spans="2:17" x14ac:dyDescent="0.3">
      <c r="B6" s="56" t="s">
        <v>11</v>
      </c>
      <c r="C6" s="56"/>
      <c r="D6" s="56"/>
      <c r="E6" s="56"/>
      <c r="F6" s="56"/>
      <c r="G6" s="7">
        <v>0</v>
      </c>
      <c r="H6" s="5">
        <f t="shared" si="0"/>
        <v>0</v>
      </c>
      <c r="I6" s="5">
        <f t="shared" si="1"/>
        <v>0</v>
      </c>
      <c r="J6" s="5">
        <f t="shared" si="2"/>
        <v>0</v>
      </c>
      <c r="L6" s="8" t="s">
        <v>12</v>
      </c>
      <c r="M6" s="4"/>
      <c r="N6" s="4"/>
    </row>
    <row r="7" spans="2:17" ht="29.25" customHeight="1" x14ac:dyDescent="0.3">
      <c r="B7" s="56" t="s">
        <v>13</v>
      </c>
      <c r="C7" s="56"/>
      <c r="D7" s="56"/>
      <c r="E7" s="56"/>
      <c r="F7" s="56"/>
      <c r="G7" s="7">
        <v>0</v>
      </c>
      <c r="H7" s="5">
        <f t="shared" si="0"/>
        <v>0</v>
      </c>
      <c r="I7" s="5">
        <f t="shared" si="1"/>
        <v>0</v>
      </c>
      <c r="J7" s="5">
        <f t="shared" si="2"/>
        <v>0</v>
      </c>
      <c r="L7" s="9">
        <v>0.03</v>
      </c>
    </row>
    <row r="8" spans="2:17" ht="30" customHeight="1" x14ac:dyDescent="0.3">
      <c r="B8" s="56" t="s">
        <v>14</v>
      </c>
      <c r="C8" s="56"/>
      <c r="D8" s="56"/>
      <c r="E8" s="56"/>
      <c r="F8" s="56"/>
      <c r="G8" s="7">
        <v>0</v>
      </c>
      <c r="H8" s="5">
        <f t="shared" si="0"/>
        <v>0</v>
      </c>
      <c r="I8" s="5">
        <f t="shared" si="1"/>
        <v>0</v>
      </c>
      <c r="J8" s="5">
        <f t="shared" si="2"/>
        <v>0</v>
      </c>
      <c r="L8" t="s">
        <v>15</v>
      </c>
      <c r="M8" s="4"/>
      <c r="N8" s="4"/>
    </row>
    <row r="9" spans="2:17" x14ac:dyDescent="0.3">
      <c r="B9" s="56" t="s">
        <v>16</v>
      </c>
      <c r="C9" s="56"/>
      <c r="D9" s="56"/>
      <c r="E9" s="56"/>
      <c r="F9" s="56"/>
      <c r="G9" s="7">
        <v>0</v>
      </c>
      <c r="H9" s="5">
        <f t="shared" si="0"/>
        <v>0</v>
      </c>
      <c r="I9" s="5">
        <f t="shared" si="1"/>
        <v>0</v>
      </c>
      <c r="J9" s="5">
        <f t="shared" si="2"/>
        <v>0</v>
      </c>
      <c r="L9" s="10">
        <v>417</v>
      </c>
    </row>
    <row r="10" spans="2:17" x14ac:dyDescent="0.3">
      <c r="B10" s="56" t="s">
        <v>17</v>
      </c>
      <c r="C10" s="56"/>
      <c r="D10" s="56"/>
      <c r="E10" s="56"/>
      <c r="F10" s="56"/>
      <c r="G10" s="7">
        <v>0</v>
      </c>
      <c r="H10" s="5">
        <f t="shared" si="0"/>
        <v>0</v>
      </c>
      <c r="I10" s="5">
        <f t="shared" si="1"/>
        <v>0</v>
      </c>
      <c r="J10" s="5">
        <f t="shared" si="2"/>
        <v>0</v>
      </c>
      <c r="L10" t="s">
        <v>18</v>
      </c>
    </row>
    <row r="11" spans="2:17" x14ac:dyDescent="0.3">
      <c r="B11" s="56" t="s">
        <v>19</v>
      </c>
      <c r="C11" s="56"/>
      <c r="D11" s="56"/>
      <c r="E11" s="56"/>
      <c r="F11" s="56"/>
      <c r="G11" s="7">
        <v>0</v>
      </c>
      <c r="H11" s="5">
        <f t="shared" si="0"/>
        <v>0</v>
      </c>
      <c r="I11" s="5">
        <f t="shared" si="1"/>
        <v>0</v>
      </c>
      <c r="J11" s="5">
        <f t="shared" si="2"/>
        <v>0</v>
      </c>
      <c r="L11" s="11">
        <v>0.15</v>
      </c>
    </row>
    <row r="12" spans="2:17" x14ac:dyDescent="0.3">
      <c r="B12" s="56" t="s">
        <v>20</v>
      </c>
      <c r="C12" s="56"/>
      <c r="D12" s="56"/>
      <c r="E12" s="56"/>
      <c r="F12" s="56"/>
      <c r="G12" s="7">
        <v>0</v>
      </c>
      <c r="H12" s="5">
        <f t="shared" si="0"/>
        <v>0</v>
      </c>
      <c r="I12" s="5">
        <f t="shared" si="1"/>
        <v>0</v>
      </c>
      <c r="J12" s="5">
        <f t="shared" si="2"/>
        <v>0</v>
      </c>
      <c r="L12" t="s">
        <v>21</v>
      </c>
    </row>
    <row r="13" spans="2:17" x14ac:dyDescent="0.3">
      <c r="B13" s="56" t="s">
        <v>22</v>
      </c>
      <c r="C13" s="56"/>
      <c r="D13" s="56"/>
      <c r="E13" s="56"/>
      <c r="F13" s="56"/>
      <c r="G13" s="7">
        <v>0</v>
      </c>
      <c r="H13" s="5">
        <f t="shared" si="0"/>
        <v>0</v>
      </c>
      <c r="I13" s="5">
        <f t="shared" si="1"/>
        <v>0</v>
      </c>
      <c r="J13" s="5">
        <f t="shared" si="2"/>
        <v>0</v>
      </c>
      <c r="L13" s="12">
        <v>184.03</v>
      </c>
    </row>
    <row r="14" spans="2:17" x14ac:dyDescent="0.3">
      <c r="B14" s="13" t="s">
        <v>64</v>
      </c>
      <c r="C14" s="14"/>
      <c r="D14" s="14"/>
      <c r="E14" s="14"/>
      <c r="F14" s="15"/>
      <c r="G14" s="7"/>
      <c r="H14" s="5"/>
      <c r="I14" s="5"/>
      <c r="J14" s="5"/>
      <c r="L14" t="s">
        <v>23</v>
      </c>
    </row>
    <row r="15" spans="2:17" x14ac:dyDescent="0.3">
      <c r="B15" s="16" t="s">
        <v>65</v>
      </c>
      <c r="C15" s="14"/>
      <c r="D15" s="14"/>
      <c r="E15" s="14"/>
      <c r="F15" s="15"/>
      <c r="G15" s="7">
        <v>0</v>
      </c>
      <c r="H15" s="5">
        <f t="shared" si="0"/>
        <v>0</v>
      </c>
      <c r="I15" s="5">
        <f t="shared" si="1"/>
        <v>0</v>
      </c>
      <c r="J15" s="5">
        <f t="shared" si="2"/>
        <v>0</v>
      </c>
      <c r="L15" s="12">
        <v>116.75</v>
      </c>
    </row>
    <row r="16" spans="2:17" x14ac:dyDescent="0.3">
      <c r="B16" s="16" t="s">
        <v>65</v>
      </c>
      <c r="C16" s="14"/>
      <c r="D16" s="14"/>
      <c r="E16" s="14"/>
      <c r="F16" s="15"/>
      <c r="G16" s="7">
        <v>0</v>
      </c>
      <c r="H16" s="5">
        <f t="shared" si="0"/>
        <v>0</v>
      </c>
      <c r="I16" s="5">
        <f t="shared" si="1"/>
        <v>0</v>
      </c>
      <c r="J16" s="5">
        <f t="shared" si="2"/>
        <v>0</v>
      </c>
      <c r="L16" t="s">
        <v>24</v>
      </c>
    </row>
    <row r="17" spans="2:19" x14ac:dyDescent="0.3">
      <c r="B17" s="16" t="s">
        <v>65</v>
      </c>
      <c r="C17" s="14"/>
      <c r="D17" s="14"/>
      <c r="E17" s="14"/>
      <c r="F17" s="15"/>
      <c r="G17" s="7">
        <v>0</v>
      </c>
      <c r="H17" s="5">
        <f t="shared" si="0"/>
        <v>0</v>
      </c>
      <c r="I17" s="5">
        <f t="shared" si="1"/>
        <v>0</v>
      </c>
      <c r="J17" s="5">
        <f t="shared" si="2"/>
        <v>0</v>
      </c>
      <c r="L17" s="12">
        <v>123</v>
      </c>
    </row>
    <row r="18" spans="2:19" x14ac:dyDescent="0.3">
      <c r="B18" s="16" t="s">
        <v>65</v>
      </c>
      <c r="C18" s="14"/>
      <c r="D18" s="14"/>
      <c r="E18" s="14"/>
      <c r="F18" s="15"/>
      <c r="G18" s="7">
        <v>0</v>
      </c>
      <c r="H18" s="5">
        <f t="shared" si="0"/>
        <v>0</v>
      </c>
      <c r="I18" s="5">
        <f t="shared" si="1"/>
        <v>0</v>
      </c>
      <c r="J18" s="5">
        <f t="shared" si="2"/>
        <v>0</v>
      </c>
      <c r="L18" t="s">
        <v>25</v>
      </c>
    </row>
    <row r="19" spans="2:19" x14ac:dyDescent="0.3">
      <c r="B19" s="16" t="s">
        <v>65</v>
      </c>
      <c r="C19" s="14"/>
      <c r="D19" s="14"/>
      <c r="E19" s="14"/>
      <c r="F19" s="15"/>
      <c r="G19" s="7">
        <v>0</v>
      </c>
      <c r="H19" s="5">
        <f t="shared" si="0"/>
        <v>0</v>
      </c>
      <c r="I19" s="5">
        <f t="shared" si="1"/>
        <v>0</v>
      </c>
      <c r="J19" s="5">
        <f t="shared" si="2"/>
        <v>0</v>
      </c>
      <c r="L19" s="12">
        <v>10500</v>
      </c>
    </row>
    <row r="20" spans="2:19" x14ac:dyDescent="0.3">
      <c r="B20" s="60" t="s">
        <v>26</v>
      </c>
      <c r="C20" s="60"/>
      <c r="D20" s="60"/>
      <c r="E20" s="60"/>
      <c r="F20" s="60"/>
      <c r="G20" s="17">
        <f>SUM(G3:G19)</f>
        <v>0</v>
      </c>
      <c r="H20" s="17">
        <f>SUM(H3:H19)</f>
        <v>0</v>
      </c>
      <c r="I20" s="17">
        <f>SUM(I3:I19)</f>
        <v>0</v>
      </c>
      <c r="J20" s="17">
        <f>SUM(J3:J19)</f>
        <v>0</v>
      </c>
    </row>
    <row r="21" spans="2:19" x14ac:dyDescent="0.3">
      <c r="B21" s="1" t="s">
        <v>27</v>
      </c>
      <c r="H21" s="18"/>
    </row>
    <row r="22" spans="2:19" x14ac:dyDescent="0.3">
      <c r="B22" s="61" t="s">
        <v>28</v>
      </c>
      <c r="C22" s="61"/>
      <c r="D22" s="61"/>
      <c r="E22" s="61"/>
      <c r="F22" s="61"/>
      <c r="P22" s="19" t="s">
        <v>29</v>
      </c>
    </row>
    <row r="23" spans="2:19" ht="75.75" customHeight="1" x14ac:dyDescent="0.3">
      <c r="B23" s="2" t="s">
        <v>30</v>
      </c>
      <c r="C23" s="2" t="s">
        <v>31</v>
      </c>
      <c r="D23" s="2" t="s">
        <v>32</v>
      </c>
      <c r="E23" s="2" t="s">
        <v>33</v>
      </c>
      <c r="F23" s="2" t="s">
        <v>34</v>
      </c>
      <c r="G23" s="2" t="s">
        <v>35</v>
      </c>
      <c r="H23" s="20" t="s">
        <v>36</v>
      </c>
      <c r="I23" s="20" t="s">
        <v>37</v>
      </c>
      <c r="J23" s="20" t="s">
        <v>38</v>
      </c>
      <c r="K23" s="20" t="s">
        <v>39</v>
      </c>
      <c r="L23" s="20" t="s">
        <v>40</v>
      </c>
      <c r="M23" s="20" t="s">
        <v>41</v>
      </c>
      <c r="N23" s="20" t="s">
        <v>42</v>
      </c>
      <c r="O23" s="20" t="s">
        <v>43</v>
      </c>
      <c r="P23" s="2" t="s">
        <v>44</v>
      </c>
      <c r="Q23" s="2" t="s">
        <v>66</v>
      </c>
      <c r="R23" s="2" t="s">
        <v>45</v>
      </c>
      <c r="S23" s="2" t="s">
        <v>46</v>
      </c>
    </row>
    <row r="24" spans="2:19" x14ac:dyDescent="0.3">
      <c r="B24" s="6">
        <f>'Cost cyflogaeth Employment cost'!B40</f>
        <v>0</v>
      </c>
      <c r="C24" s="6"/>
      <c r="D24" s="6">
        <f>'Cost cyflogaeth Employment cost'!C40</f>
        <v>0</v>
      </c>
      <c r="E24" s="6">
        <f>'Cost cyflogaeth Employment cost'!D40</f>
        <v>0</v>
      </c>
      <c r="F24" s="6">
        <f>'Cost cyflogaeth Employment cost'!E40</f>
        <v>0</v>
      </c>
      <c r="G24" s="21">
        <v>5.6</v>
      </c>
      <c r="H24" s="5">
        <f>D24*E24*F24</f>
        <v>0</v>
      </c>
      <c r="I24" s="5">
        <f>IF(F24=52,0,(D24*E24*G24))</f>
        <v>0</v>
      </c>
      <c r="J24" s="5">
        <f>I24+H24</f>
        <v>0</v>
      </c>
      <c r="K24" s="5">
        <f>J24/12</f>
        <v>0</v>
      </c>
      <c r="L24" s="5">
        <f>IF(K24-$L$9&lt;0,0,K24-$L$9)</f>
        <v>0</v>
      </c>
      <c r="M24" s="5">
        <f>L24*$L$11</f>
        <v>0</v>
      </c>
      <c r="N24" s="5">
        <f>K24*$L$7</f>
        <v>0</v>
      </c>
      <c r="O24" s="5">
        <f>(K24+N24)*12</f>
        <v>0</v>
      </c>
      <c r="P24" s="22">
        <f>M46*12</f>
        <v>0</v>
      </c>
      <c r="Q24" s="22" t="str">
        <f>IF(P24&lt;L19,"Y","N")</f>
        <v>Y</v>
      </c>
      <c r="R24" s="17">
        <f>IF(Q24="Y",0,P24-L19)</f>
        <v>0</v>
      </c>
      <c r="S24" s="17">
        <f>O46+R24+U53</f>
        <v>0</v>
      </c>
    </row>
    <row r="25" spans="2:19" x14ac:dyDescent="0.3">
      <c r="B25" s="6">
        <f>'Cost cyflogaeth Employment cost'!B41</f>
        <v>0</v>
      </c>
      <c r="C25" s="6"/>
      <c r="D25" s="6">
        <f>'Cost cyflogaeth Employment cost'!C41</f>
        <v>0</v>
      </c>
      <c r="E25" s="6">
        <f>'Cost cyflogaeth Employment cost'!D41</f>
        <v>0</v>
      </c>
      <c r="F25" s="6">
        <f>'Cost cyflogaeth Employment cost'!E41</f>
        <v>0</v>
      </c>
      <c r="G25" s="21">
        <v>5.6</v>
      </c>
      <c r="H25" s="5">
        <f t="shared" ref="H25:H39" si="3">D25*E25*F25</f>
        <v>0</v>
      </c>
      <c r="I25" s="5">
        <f t="shared" ref="I25:I39" si="4">IF(F25=52,0,(D25*E25*G25))</f>
        <v>0</v>
      </c>
      <c r="J25" s="5">
        <f t="shared" ref="J25:J42" si="5">I25+H25</f>
        <v>0</v>
      </c>
      <c r="K25" s="5">
        <f t="shared" ref="K25:K42" si="6">J25/12</f>
        <v>0</v>
      </c>
      <c r="L25" s="5">
        <f t="shared" ref="L25:L39" si="7">IF(K25-$L$9&lt;0,0,K25-$L$9)</f>
        <v>0</v>
      </c>
      <c r="M25" s="5">
        <f t="shared" ref="M25:M39" si="8">L25*$L$11</f>
        <v>0</v>
      </c>
      <c r="N25" s="5">
        <f t="shared" ref="N25:N39" si="9">K25*$L$7</f>
        <v>0</v>
      </c>
      <c r="O25" s="5">
        <f t="shared" ref="O25:O39" si="10">(K25+N25)*12</f>
        <v>0</v>
      </c>
      <c r="S25" s="23"/>
    </row>
    <row r="26" spans="2:19" x14ac:dyDescent="0.3">
      <c r="B26" s="6">
        <f>'Cost cyflogaeth Employment cost'!B42</f>
        <v>0</v>
      </c>
      <c r="C26" s="6"/>
      <c r="D26" s="6">
        <f>'Cost cyflogaeth Employment cost'!C42</f>
        <v>0</v>
      </c>
      <c r="E26" s="6">
        <f>'Cost cyflogaeth Employment cost'!D42</f>
        <v>0</v>
      </c>
      <c r="F26" s="6">
        <f>'Cost cyflogaeth Employment cost'!E42</f>
        <v>0</v>
      </c>
      <c r="G26" s="21">
        <v>5.6</v>
      </c>
      <c r="H26" s="5">
        <f t="shared" si="3"/>
        <v>0</v>
      </c>
      <c r="I26" s="5">
        <f t="shared" si="4"/>
        <v>0</v>
      </c>
      <c r="J26" s="5">
        <f t="shared" si="5"/>
        <v>0</v>
      </c>
      <c r="K26" s="5">
        <f t="shared" si="6"/>
        <v>0</v>
      </c>
      <c r="L26" s="5">
        <f t="shared" si="7"/>
        <v>0</v>
      </c>
      <c r="M26" s="5">
        <f t="shared" si="8"/>
        <v>0</v>
      </c>
      <c r="N26" s="5">
        <f t="shared" si="9"/>
        <v>0</v>
      </c>
      <c r="O26" s="5">
        <f t="shared" si="10"/>
        <v>0</v>
      </c>
      <c r="S26" s="23"/>
    </row>
    <row r="27" spans="2:19" x14ac:dyDescent="0.3">
      <c r="B27" s="6">
        <f>'Cost cyflogaeth Employment cost'!B43</f>
        <v>0</v>
      </c>
      <c r="C27" s="6"/>
      <c r="D27" s="6">
        <f>'Cost cyflogaeth Employment cost'!C43</f>
        <v>0</v>
      </c>
      <c r="E27" s="6">
        <f>'Cost cyflogaeth Employment cost'!D43</f>
        <v>0</v>
      </c>
      <c r="F27" s="6">
        <f>'Cost cyflogaeth Employment cost'!E43</f>
        <v>0</v>
      </c>
      <c r="G27" s="21">
        <v>5.6</v>
      </c>
      <c r="H27" s="5">
        <f t="shared" si="3"/>
        <v>0</v>
      </c>
      <c r="I27" s="5">
        <f t="shared" si="4"/>
        <v>0</v>
      </c>
      <c r="J27" s="5">
        <f t="shared" si="5"/>
        <v>0</v>
      </c>
      <c r="K27" s="5">
        <f t="shared" si="6"/>
        <v>0</v>
      </c>
      <c r="L27" s="5">
        <f t="shared" si="7"/>
        <v>0</v>
      </c>
      <c r="M27" s="5">
        <f t="shared" si="8"/>
        <v>0</v>
      </c>
      <c r="N27" s="5">
        <f t="shared" si="9"/>
        <v>0</v>
      </c>
      <c r="O27" s="5">
        <f t="shared" si="10"/>
        <v>0</v>
      </c>
      <c r="S27" s="23"/>
    </row>
    <row r="28" spans="2:19" x14ac:dyDescent="0.3">
      <c r="B28" s="6">
        <f>'Cost cyflogaeth Employment cost'!B44</f>
        <v>0</v>
      </c>
      <c r="C28" s="6"/>
      <c r="D28" s="6">
        <f>'Cost cyflogaeth Employment cost'!C44</f>
        <v>0</v>
      </c>
      <c r="E28" s="6">
        <f>'Cost cyflogaeth Employment cost'!D44</f>
        <v>0</v>
      </c>
      <c r="F28" s="6">
        <f>'Cost cyflogaeth Employment cost'!E44</f>
        <v>0</v>
      </c>
      <c r="G28" s="21">
        <v>5.6</v>
      </c>
      <c r="H28" s="5">
        <f t="shared" si="3"/>
        <v>0</v>
      </c>
      <c r="I28" s="5">
        <f t="shared" si="4"/>
        <v>0</v>
      </c>
      <c r="J28" s="5">
        <f t="shared" si="5"/>
        <v>0</v>
      </c>
      <c r="K28" s="5">
        <f t="shared" si="6"/>
        <v>0</v>
      </c>
      <c r="L28" s="5">
        <f t="shared" si="7"/>
        <v>0</v>
      </c>
      <c r="M28" s="5">
        <f t="shared" si="8"/>
        <v>0</v>
      </c>
      <c r="N28" s="5">
        <f t="shared" si="9"/>
        <v>0</v>
      </c>
      <c r="O28" s="5">
        <f t="shared" si="10"/>
        <v>0</v>
      </c>
      <c r="S28" s="23"/>
    </row>
    <row r="29" spans="2:19" x14ac:dyDescent="0.3">
      <c r="B29" s="6">
        <f>'Cost cyflogaeth Employment cost'!B45</f>
        <v>0</v>
      </c>
      <c r="C29" s="6"/>
      <c r="D29" s="6">
        <f>'Cost cyflogaeth Employment cost'!C45</f>
        <v>0</v>
      </c>
      <c r="E29" s="6">
        <f>'Cost cyflogaeth Employment cost'!D45</f>
        <v>0</v>
      </c>
      <c r="F29" s="6">
        <f>'Cost cyflogaeth Employment cost'!E45</f>
        <v>0</v>
      </c>
      <c r="G29" s="21">
        <v>5.6</v>
      </c>
      <c r="H29" s="5">
        <f t="shared" si="3"/>
        <v>0</v>
      </c>
      <c r="I29" s="5">
        <f t="shared" si="4"/>
        <v>0</v>
      </c>
      <c r="J29" s="5">
        <f t="shared" si="5"/>
        <v>0</v>
      </c>
      <c r="K29" s="5">
        <f t="shared" si="6"/>
        <v>0</v>
      </c>
      <c r="L29" s="5">
        <f t="shared" si="7"/>
        <v>0</v>
      </c>
      <c r="M29" s="5">
        <f t="shared" si="8"/>
        <v>0</v>
      </c>
      <c r="N29" s="5">
        <f t="shared" si="9"/>
        <v>0</v>
      </c>
      <c r="O29" s="5">
        <f t="shared" si="10"/>
        <v>0</v>
      </c>
      <c r="S29" s="23"/>
    </row>
    <row r="30" spans="2:19" x14ac:dyDescent="0.3">
      <c r="B30" s="6">
        <f>'Cost cyflogaeth Employment cost'!B46</f>
        <v>0</v>
      </c>
      <c r="C30" s="6"/>
      <c r="D30" s="6">
        <f>'Cost cyflogaeth Employment cost'!C46</f>
        <v>0</v>
      </c>
      <c r="E30" s="6">
        <f>'Cost cyflogaeth Employment cost'!D46</f>
        <v>0</v>
      </c>
      <c r="F30" s="6">
        <f>'Cost cyflogaeth Employment cost'!E46</f>
        <v>0</v>
      </c>
      <c r="G30" s="21">
        <v>5.6</v>
      </c>
      <c r="H30" s="5">
        <f t="shared" si="3"/>
        <v>0</v>
      </c>
      <c r="I30" s="5">
        <f t="shared" si="4"/>
        <v>0</v>
      </c>
      <c r="J30" s="5">
        <f t="shared" si="5"/>
        <v>0</v>
      </c>
      <c r="K30" s="5">
        <f t="shared" si="6"/>
        <v>0</v>
      </c>
      <c r="L30" s="5">
        <f t="shared" si="7"/>
        <v>0</v>
      </c>
      <c r="M30" s="5">
        <f t="shared" si="8"/>
        <v>0</v>
      </c>
      <c r="N30" s="5">
        <f t="shared" si="9"/>
        <v>0</v>
      </c>
      <c r="O30" s="5">
        <f t="shared" si="10"/>
        <v>0</v>
      </c>
      <c r="S30" s="23"/>
    </row>
    <row r="31" spans="2:19" x14ac:dyDescent="0.3">
      <c r="B31" s="6">
        <f>'Cost cyflogaeth Employment cost'!B47</f>
        <v>0</v>
      </c>
      <c r="C31" s="6"/>
      <c r="D31" s="6">
        <f>'Cost cyflogaeth Employment cost'!C47</f>
        <v>0</v>
      </c>
      <c r="E31" s="6">
        <f>'Cost cyflogaeth Employment cost'!D47</f>
        <v>0</v>
      </c>
      <c r="F31" s="6">
        <f>'Cost cyflogaeth Employment cost'!E47</f>
        <v>0</v>
      </c>
      <c r="G31" s="21">
        <v>5.6</v>
      </c>
      <c r="H31" s="5">
        <f t="shared" si="3"/>
        <v>0</v>
      </c>
      <c r="I31" s="5">
        <f t="shared" si="4"/>
        <v>0</v>
      </c>
      <c r="J31" s="5">
        <f t="shared" si="5"/>
        <v>0</v>
      </c>
      <c r="K31" s="5">
        <f t="shared" si="6"/>
        <v>0</v>
      </c>
      <c r="L31" s="5">
        <f t="shared" si="7"/>
        <v>0</v>
      </c>
      <c r="M31" s="5">
        <f t="shared" si="8"/>
        <v>0</v>
      </c>
      <c r="N31" s="5">
        <f t="shared" si="9"/>
        <v>0</v>
      </c>
      <c r="O31" s="5">
        <f t="shared" si="10"/>
        <v>0</v>
      </c>
      <c r="S31" s="23"/>
    </row>
    <row r="32" spans="2:19" x14ac:dyDescent="0.3">
      <c r="B32" s="6">
        <f>'Cost cyflogaeth Employment cost'!B48</f>
        <v>0</v>
      </c>
      <c r="C32" s="6"/>
      <c r="D32" s="6">
        <f>'Cost cyflogaeth Employment cost'!C48</f>
        <v>0</v>
      </c>
      <c r="E32" s="6">
        <f>'Cost cyflogaeth Employment cost'!D48</f>
        <v>0</v>
      </c>
      <c r="F32" s="6">
        <f>'Cost cyflogaeth Employment cost'!E48</f>
        <v>0</v>
      </c>
      <c r="G32" s="21">
        <v>5.6</v>
      </c>
      <c r="H32" s="5">
        <f t="shared" si="3"/>
        <v>0</v>
      </c>
      <c r="I32" s="5">
        <f t="shared" si="4"/>
        <v>0</v>
      </c>
      <c r="J32" s="5">
        <f t="shared" si="5"/>
        <v>0</v>
      </c>
      <c r="K32" s="5">
        <f t="shared" si="6"/>
        <v>0</v>
      </c>
      <c r="L32" s="5">
        <f t="shared" si="7"/>
        <v>0</v>
      </c>
      <c r="M32" s="5">
        <f t="shared" si="8"/>
        <v>0</v>
      </c>
      <c r="N32" s="5">
        <f t="shared" si="9"/>
        <v>0</v>
      </c>
      <c r="O32" s="5">
        <f t="shared" si="10"/>
        <v>0</v>
      </c>
      <c r="S32" s="23"/>
    </row>
    <row r="33" spans="2:23" x14ac:dyDescent="0.3">
      <c r="B33" s="6">
        <f>'Cost cyflogaeth Employment cost'!B49</f>
        <v>0</v>
      </c>
      <c r="C33" s="6"/>
      <c r="D33" s="6">
        <f>'Cost cyflogaeth Employment cost'!C49</f>
        <v>0</v>
      </c>
      <c r="E33" s="6">
        <f>'Cost cyflogaeth Employment cost'!D49</f>
        <v>0</v>
      </c>
      <c r="F33" s="6">
        <f>'Cost cyflogaeth Employment cost'!E49</f>
        <v>0</v>
      </c>
      <c r="G33" s="21">
        <v>5.6</v>
      </c>
      <c r="H33" s="5">
        <f t="shared" si="3"/>
        <v>0</v>
      </c>
      <c r="I33" s="5">
        <f t="shared" si="4"/>
        <v>0</v>
      </c>
      <c r="J33" s="5">
        <f t="shared" si="5"/>
        <v>0</v>
      </c>
      <c r="K33" s="5">
        <f t="shared" si="6"/>
        <v>0</v>
      </c>
      <c r="L33" s="5">
        <f t="shared" si="7"/>
        <v>0</v>
      </c>
      <c r="M33" s="5">
        <f t="shared" si="8"/>
        <v>0</v>
      </c>
      <c r="N33" s="5">
        <f t="shared" si="9"/>
        <v>0</v>
      </c>
      <c r="O33" s="5">
        <f t="shared" si="10"/>
        <v>0</v>
      </c>
      <c r="S33" s="23"/>
    </row>
    <row r="34" spans="2:23" x14ac:dyDescent="0.3">
      <c r="B34" s="6">
        <f>'Cost cyflogaeth Employment cost'!B50</f>
        <v>0</v>
      </c>
      <c r="C34" s="6"/>
      <c r="D34" s="6">
        <f>'Cost cyflogaeth Employment cost'!C50</f>
        <v>0</v>
      </c>
      <c r="E34" s="6">
        <f>'Cost cyflogaeth Employment cost'!D50</f>
        <v>0</v>
      </c>
      <c r="F34" s="6">
        <f>'Cost cyflogaeth Employment cost'!E50</f>
        <v>0</v>
      </c>
      <c r="G34" s="21">
        <v>5.6</v>
      </c>
      <c r="H34" s="5">
        <f t="shared" si="3"/>
        <v>0</v>
      </c>
      <c r="I34" s="5">
        <f t="shared" si="4"/>
        <v>0</v>
      </c>
      <c r="J34" s="5">
        <f t="shared" si="5"/>
        <v>0</v>
      </c>
      <c r="K34" s="5">
        <f t="shared" si="6"/>
        <v>0</v>
      </c>
      <c r="L34" s="5">
        <f t="shared" si="7"/>
        <v>0</v>
      </c>
      <c r="M34" s="5">
        <f t="shared" si="8"/>
        <v>0</v>
      </c>
      <c r="N34" s="5">
        <f t="shared" si="9"/>
        <v>0</v>
      </c>
      <c r="O34" s="5">
        <f t="shared" si="10"/>
        <v>0</v>
      </c>
      <c r="S34" s="23"/>
    </row>
    <row r="35" spans="2:23" x14ac:dyDescent="0.3">
      <c r="B35" s="6">
        <f>'Cost cyflogaeth Employment cost'!B51</f>
        <v>0</v>
      </c>
      <c r="C35" s="6"/>
      <c r="D35" s="6">
        <f>'Cost cyflogaeth Employment cost'!C51</f>
        <v>0</v>
      </c>
      <c r="E35" s="6">
        <f>'Cost cyflogaeth Employment cost'!D51</f>
        <v>0</v>
      </c>
      <c r="F35" s="6">
        <f>'Cost cyflogaeth Employment cost'!E51</f>
        <v>0</v>
      </c>
      <c r="G35" s="21">
        <v>5.6</v>
      </c>
      <c r="H35" s="5">
        <f t="shared" si="3"/>
        <v>0</v>
      </c>
      <c r="I35" s="5">
        <f t="shared" si="4"/>
        <v>0</v>
      </c>
      <c r="J35" s="5">
        <f t="shared" si="5"/>
        <v>0</v>
      </c>
      <c r="K35" s="5">
        <f t="shared" si="6"/>
        <v>0</v>
      </c>
      <c r="L35" s="5">
        <f t="shared" si="7"/>
        <v>0</v>
      </c>
      <c r="M35" s="5">
        <f t="shared" si="8"/>
        <v>0</v>
      </c>
      <c r="N35" s="5">
        <f t="shared" si="9"/>
        <v>0</v>
      </c>
      <c r="O35" s="5">
        <f t="shared" si="10"/>
        <v>0</v>
      </c>
      <c r="S35" s="23"/>
    </row>
    <row r="36" spans="2:23" x14ac:dyDescent="0.3">
      <c r="B36" s="6">
        <f>'Cost cyflogaeth Employment cost'!B52</f>
        <v>0</v>
      </c>
      <c r="C36" s="6"/>
      <c r="D36" s="6">
        <f>'Cost cyflogaeth Employment cost'!C52</f>
        <v>0</v>
      </c>
      <c r="E36" s="6">
        <f>'Cost cyflogaeth Employment cost'!D52</f>
        <v>0</v>
      </c>
      <c r="F36" s="6">
        <f>'Cost cyflogaeth Employment cost'!E52</f>
        <v>0</v>
      </c>
      <c r="G36" s="21">
        <v>5.6</v>
      </c>
      <c r="H36" s="5">
        <f t="shared" si="3"/>
        <v>0</v>
      </c>
      <c r="I36" s="5">
        <f t="shared" si="4"/>
        <v>0</v>
      </c>
      <c r="J36" s="5">
        <f t="shared" si="5"/>
        <v>0</v>
      </c>
      <c r="K36" s="5">
        <f t="shared" si="6"/>
        <v>0</v>
      </c>
      <c r="L36" s="5">
        <f t="shared" si="7"/>
        <v>0</v>
      </c>
      <c r="M36" s="5">
        <f t="shared" si="8"/>
        <v>0</v>
      </c>
      <c r="N36" s="5">
        <f t="shared" si="9"/>
        <v>0</v>
      </c>
      <c r="O36" s="5">
        <f t="shared" si="10"/>
        <v>0</v>
      </c>
      <c r="S36" s="23"/>
    </row>
    <row r="37" spans="2:23" x14ac:dyDescent="0.3">
      <c r="B37" s="6">
        <f>'Cost cyflogaeth Employment cost'!B53</f>
        <v>0</v>
      </c>
      <c r="C37" s="6"/>
      <c r="D37" s="6">
        <f>'Cost cyflogaeth Employment cost'!C53</f>
        <v>0</v>
      </c>
      <c r="E37" s="6">
        <f>'Cost cyflogaeth Employment cost'!D53</f>
        <v>0</v>
      </c>
      <c r="F37" s="6">
        <f>'Cost cyflogaeth Employment cost'!E53</f>
        <v>0</v>
      </c>
      <c r="G37" s="21">
        <v>5.6</v>
      </c>
      <c r="H37" s="5">
        <f t="shared" si="3"/>
        <v>0</v>
      </c>
      <c r="I37" s="5">
        <f t="shared" si="4"/>
        <v>0</v>
      </c>
      <c r="J37" s="5">
        <f t="shared" si="5"/>
        <v>0</v>
      </c>
      <c r="K37" s="5">
        <f t="shared" si="6"/>
        <v>0</v>
      </c>
      <c r="L37" s="5">
        <f t="shared" si="7"/>
        <v>0</v>
      </c>
      <c r="M37" s="5">
        <f t="shared" si="8"/>
        <v>0</v>
      </c>
      <c r="N37" s="5">
        <f t="shared" si="9"/>
        <v>0</v>
      </c>
      <c r="O37" s="5">
        <f t="shared" si="10"/>
        <v>0</v>
      </c>
      <c r="S37" s="23"/>
    </row>
    <row r="38" spans="2:23" x14ac:dyDescent="0.3">
      <c r="B38" s="6">
        <f>'Cost cyflogaeth Employment cost'!B54</f>
        <v>0</v>
      </c>
      <c r="C38" s="6"/>
      <c r="D38" s="6">
        <f>'Cost cyflogaeth Employment cost'!C54</f>
        <v>0</v>
      </c>
      <c r="E38" s="6">
        <f>'Cost cyflogaeth Employment cost'!D54</f>
        <v>0</v>
      </c>
      <c r="F38" s="6">
        <f>'Cost cyflogaeth Employment cost'!E54</f>
        <v>0</v>
      </c>
      <c r="G38" s="21">
        <v>5.6</v>
      </c>
      <c r="H38" s="5">
        <f t="shared" si="3"/>
        <v>0</v>
      </c>
      <c r="I38" s="5">
        <f t="shared" si="4"/>
        <v>0</v>
      </c>
      <c r="J38" s="5">
        <f t="shared" si="5"/>
        <v>0</v>
      </c>
      <c r="K38" s="5">
        <f t="shared" si="6"/>
        <v>0</v>
      </c>
      <c r="L38" s="5">
        <f t="shared" si="7"/>
        <v>0</v>
      </c>
      <c r="M38" s="5">
        <f t="shared" si="8"/>
        <v>0</v>
      </c>
      <c r="N38" s="5">
        <f t="shared" si="9"/>
        <v>0</v>
      </c>
      <c r="O38" s="5">
        <f t="shared" si="10"/>
        <v>0</v>
      </c>
    </row>
    <row r="39" spans="2:23" x14ac:dyDescent="0.3">
      <c r="B39" s="6">
        <f>'Cost cyflogaeth Employment cost'!B55</f>
        <v>0</v>
      </c>
      <c r="C39" s="6"/>
      <c r="D39" s="6">
        <f>'Cost cyflogaeth Employment cost'!C55</f>
        <v>0</v>
      </c>
      <c r="E39" s="6">
        <f>'Cost cyflogaeth Employment cost'!D55</f>
        <v>0</v>
      </c>
      <c r="F39" s="6">
        <f>'Cost cyflogaeth Employment cost'!E55</f>
        <v>0</v>
      </c>
      <c r="G39" s="21">
        <v>5.6</v>
      </c>
      <c r="H39" s="5">
        <f t="shared" si="3"/>
        <v>0</v>
      </c>
      <c r="I39" s="5">
        <f t="shared" si="4"/>
        <v>0</v>
      </c>
      <c r="J39" s="5">
        <f t="shared" si="5"/>
        <v>0</v>
      </c>
      <c r="K39" s="5">
        <f t="shared" si="6"/>
        <v>0</v>
      </c>
      <c r="L39" s="5">
        <f t="shared" si="7"/>
        <v>0</v>
      </c>
      <c r="M39" s="5">
        <f t="shared" si="8"/>
        <v>0</v>
      </c>
      <c r="N39" s="5">
        <f t="shared" si="9"/>
        <v>0</v>
      </c>
      <c r="O39" s="5">
        <f t="shared" si="10"/>
        <v>0</v>
      </c>
    </row>
    <row r="40" spans="2:23" x14ac:dyDescent="0.3">
      <c r="B40" s="6">
        <f>'Cost cyflogaeth Employment cost'!B56</f>
        <v>0</v>
      </c>
      <c r="C40" s="6"/>
      <c r="D40" s="6">
        <f>'Cost cyflogaeth Employment cost'!C56</f>
        <v>0</v>
      </c>
      <c r="E40" s="6">
        <f>'Cost cyflogaeth Employment cost'!D56</f>
        <v>0</v>
      </c>
      <c r="F40" s="6">
        <f>'Cost cyflogaeth Employment cost'!E56</f>
        <v>0</v>
      </c>
      <c r="G40" s="21">
        <v>5.6</v>
      </c>
      <c r="H40" s="5">
        <f t="shared" ref="H40:H42" si="11">D40*E40*F40</f>
        <v>0</v>
      </c>
      <c r="I40" s="5">
        <f t="shared" ref="I40:I42" si="12">IF(F40=52,0,(D40*E40*G40))</f>
        <v>0</v>
      </c>
      <c r="J40" s="5">
        <f t="shared" si="5"/>
        <v>0</v>
      </c>
      <c r="K40" s="5">
        <f t="shared" si="6"/>
        <v>0</v>
      </c>
      <c r="L40" s="5">
        <f t="shared" ref="L40:L42" si="13">IF(K40-$L$9&lt;0,0,K40-$L$9)</f>
        <v>0</v>
      </c>
      <c r="M40" s="5">
        <f t="shared" ref="M40:M42" si="14">L40*$L$11</f>
        <v>0</v>
      </c>
      <c r="N40" s="5">
        <f t="shared" ref="N40:N42" si="15">K40*$L$7</f>
        <v>0</v>
      </c>
      <c r="O40" s="5">
        <f t="shared" ref="O40:O42" si="16">(K40+N40)*12</f>
        <v>0</v>
      </c>
    </row>
    <row r="41" spans="2:23" x14ac:dyDescent="0.3">
      <c r="B41" s="6">
        <f>'Cost cyflogaeth Employment cost'!B57</f>
        <v>0</v>
      </c>
      <c r="C41" s="6"/>
      <c r="D41" s="6">
        <f>'Cost cyflogaeth Employment cost'!C57</f>
        <v>0</v>
      </c>
      <c r="E41" s="6">
        <f>'Cost cyflogaeth Employment cost'!D57</f>
        <v>0</v>
      </c>
      <c r="F41" s="6">
        <f>'Cost cyflogaeth Employment cost'!E57</f>
        <v>0</v>
      </c>
      <c r="G41" s="21">
        <v>5.6</v>
      </c>
      <c r="H41" s="5">
        <f t="shared" si="11"/>
        <v>0</v>
      </c>
      <c r="I41" s="5">
        <f t="shared" si="12"/>
        <v>0</v>
      </c>
      <c r="J41" s="5">
        <f t="shared" si="5"/>
        <v>0</v>
      </c>
      <c r="K41" s="5">
        <f t="shared" si="6"/>
        <v>0</v>
      </c>
      <c r="L41" s="5">
        <f t="shared" si="13"/>
        <v>0</v>
      </c>
      <c r="M41" s="5">
        <f t="shared" si="14"/>
        <v>0</v>
      </c>
      <c r="N41" s="5">
        <f t="shared" si="15"/>
        <v>0</v>
      </c>
      <c r="O41" s="5">
        <f t="shared" si="16"/>
        <v>0</v>
      </c>
    </row>
    <row r="42" spans="2:23" x14ac:dyDescent="0.3">
      <c r="B42" s="6">
        <f>'Cost cyflogaeth Employment cost'!B58</f>
        <v>0</v>
      </c>
      <c r="C42" s="6"/>
      <c r="D42" s="6">
        <f>'Cost cyflogaeth Employment cost'!C58</f>
        <v>0</v>
      </c>
      <c r="E42" s="6">
        <f>'Cost cyflogaeth Employment cost'!D58</f>
        <v>0</v>
      </c>
      <c r="F42" s="6">
        <f>'Cost cyflogaeth Employment cost'!E58</f>
        <v>0</v>
      </c>
      <c r="G42" s="21">
        <v>5.6</v>
      </c>
      <c r="H42" s="5">
        <f t="shared" si="11"/>
        <v>0</v>
      </c>
      <c r="I42" s="5">
        <f t="shared" si="12"/>
        <v>0</v>
      </c>
      <c r="J42" s="5">
        <f t="shared" si="5"/>
        <v>0</v>
      </c>
      <c r="K42" s="5">
        <f t="shared" si="6"/>
        <v>0</v>
      </c>
      <c r="L42" s="5">
        <f t="shared" si="13"/>
        <v>0</v>
      </c>
      <c r="M42" s="5">
        <f t="shared" si="14"/>
        <v>0</v>
      </c>
      <c r="N42" s="5">
        <f t="shared" si="15"/>
        <v>0</v>
      </c>
      <c r="O42" s="5">
        <f t="shared" si="16"/>
        <v>0</v>
      </c>
    </row>
    <row r="43" spans="2:23" x14ac:dyDescent="0.3">
      <c r="B43" s="6">
        <f>'Cost cyflogaeth Employment cost'!B59</f>
        <v>0</v>
      </c>
      <c r="C43" s="6"/>
      <c r="D43" s="6">
        <f>'Cost cyflogaeth Employment cost'!C59</f>
        <v>0</v>
      </c>
      <c r="E43" s="6">
        <f>'Cost cyflogaeth Employment cost'!D59</f>
        <v>0</v>
      </c>
      <c r="F43" s="6">
        <f>'Cost cyflogaeth Employment cost'!E59</f>
        <v>0</v>
      </c>
      <c r="G43" s="21">
        <v>6.6</v>
      </c>
      <c r="H43" s="5">
        <f t="shared" ref="H43" si="17">D43*E43*F43</f>
        <v>0</v>
      </c>
      <c r="I43" s="5">
        <f t="shared" ref="I43" si="18">IF(F43=52,0,(D43*E43*G43))</f>
        <v>0</v>
      </c>
      <c r="J43" s="5">
        <f t="shared" ref="J43" si="19">I43+H43</f>
        <v>0</v>
      </c>
      <c r="K43" s="5">
        <f t="shared" ref="K43" si="20">J43/12</f>
        <v>0</v>
      </c>
      <c r="L43" s="5">
        <f t="shared" ref="L43" si="21">IF(K43-$L$9&lt;0,0,K43-$L$9)</f>
        <v>0</v>
      </c>
      <c r="M43" s="5">
        <f t="shared" ref="M43" si="22">L43*$L$11</f>
        <v>0</v>
      </c>
      <c r="N43" s="5">
        <f t="shared" ref="N43" si="23">K43*$L$7</f>
        <v>0</v>
      </c>
      <c r="O43" s="5">
        <f t="shared" ref="O43" si="24">(K43+N43)*12</f>
        <v>0</v>
      </c>
    </row>
    <row r="44" spans="2:23" x14ac:dyDescent="0.3">
      <c r="B44" s="6"/>
      <c r="C44" s="6"/>
      <c r="D44" s="6"/>
      <c r="E44" s="6"/>
      <c r="F44" s="6"/>
      <c r="G44" s="28"/>
      <c r="H44" s="18"/>
      <c r="I44" s="18"/>
      <c r="J44" s="5"/>
      <c r="K44" s="5"/>
      <c r="L44" s="5"/>
      <c r="M44" s="5"/>
      <c r="N44" s="5"/>
      <c r="O44" s="5"/>
    </row>
    <row r="45" spans="2:23" x14ac:dyDescent="0.3">
      <c r="B45" s="6"/>
      <c r="C45" s="6"/>
      <c r="D45" s="6"/>
      <c r="E45" s="6"/>
      <c r="F45" s="6"/>
      <c r="G45" s="28"/>
      <c r="H45" s="18"/>
      <c r="I45" s="18"/>
      <c r="J45" s="5"/>
      <c r="K45" s="5"/>
      <c r="L45" s="5"/>
      <c r="M45" s="5"/>
      <c r="N45" s="5"/>
      <c r="O45" s="5"/>
    </row>
    <row r="46" spans="2:23" x14ac:dyDescent="0.3">
      <c r="J46" s="17">
        <f>SUM(J24:J42)</f>
        <v>0</v>
      </c>
      <c r="K46" s="17">
        <f t="shared" ref="K46:O46" si="25">SUM(K24:K42)</f>
        <v>0</v>
      </c>
      <c r="L46" s="17">
        <f t="shared" si="25"/>
        <v>0</v>
      </c>
      <c r="M46" s="17">
        <f t="shared" si="25"/>
        <v>0</v>
      </c>
      <c r="N46" s="17">
        <f t="shared" si="25"/>
        <v>0</v>
      </c>
      <c r="O46" s="17">
        <f t="shared" si="25"/>
        <v>0</v>
      </c>
    </row>
    <row r="47" spans="2:23" x14ac:dyDescent="0.3">
      <c r="B47" s="62" t="s">
        <v>47</v>
      </c>
      <c r="C47" s="62"/>
      <c r="D47" s="62"/>
      <c r="E47" s="62"/>
    </row>
    <row r="48" spans="2:23" ht="75" customHeight="1" x14ac:dyDescent="0.3">
      <c r="B48" s="2" t="s">
        <v>30</v>
      </c>
      <c r="C48" s="2" t="s">
        <v>31</v>
      </c>
      <c r="D48" s="2" t="s">
        <v>32</v>
      </c>
      <c r="E48" s="2" t="s">
        <v>33</v>
      </c>
      <c r="F48" s="2" t="s">
        <v>34</v>
      </c>
      <c r="G48" s="2" t="s">
        <v>35</v>
      </c>
      <c r="H48" s="2" t="s">
        <v>48</v>
      </c>
      <c r="I48" s="20" t="s">
        <v>36</v>
      </c>
      <c r="J48" s="20" t="s">
        <v>37</v>
      </c>
      <c r="K48" s="20" t="s">
        <v>38</v>
      </c>
      <c r="L48" s="20" t="s">
        <v>39</v>
      </c>
      <c r="M48" s="20" t="s">
        <v>49</v>
      </c>
      <c r="N48" s="20" t="s">
        <v>50</v>
      </c>
      <c r="O48" s="20" t="s">
        <v>51</v>
      </c>
      <c r="P48" s="20" t="s">
        <v>52</v>
      </c>
      <c r="Q48" s="24" t="s">
        <v>53</v>
      </c>
      <c r="R48" s="20" t="s">
        <v>54</v>
      </c>
      <c r="S48" s="24" t="s">
        <v>55</v>
      </c>
      <c r="T48" s="24" t="s">
        <v>42</v>
      </c>
      <c r="U48" s="20" t="s">
        <v>56</v>
      </c>
      <c r="V48" s="20"/>
      <c r="W48" s="20"/>
    </row>
    <row r="49" spans="2:23" x14ac:dyDescent="0.3">
      <c r="B49" s="6">
        <v>0</v>
      </c>
      <c r="C49" s="6"/>
      <c r="D49" s="7">
        <v>0</v>
      </c>
      <c r="E49" s="7">
        <v>0</v>
      </c>
      <c r="F49" s="7">
        <v>0</v>
      </c>
      <c r="G49" s="21">
        <v>5.6</v>
      </c>
      <c r="H49" s="25">
        <v>0</v>
      </c>
      <c r="I49" s="5">
        <f t="shared" ref="I49:I52" si="26">D49*E49*F49</f>
        <v>0</v>
      </c>
      <c r="J49" s="5">
        <f>D49*E49*G49</f>
        <v>0</v>
      </c>
      <c r="K49" s="5">
        <f t="shared" ref="K49:K52" si="27">J49+I49</f>
        <v>0</v>
      </c>
      <c r="L49" s="5">
        <f t="shared" ref="L49:L52" si="28">K49/12</f>
        <v>0</v>
      </c>
      <c r="M49" s="5">
        <f>K49/52</f>
        <v>0</v>
      </c>
      <c r="N49" s="5" t="str">
        <f>IF(H49="M",IF(M49&gt;$L$17,"Y","N"),IF(M49&gt;L15,"Y","N"))</f>
        <v>N</v>
      </c>
      <c r="O49" s="5">
        <f>IF(H49="M",(M49*90%)*6,0)</f>
        <v>0</v>
      </c>
      <c r="P49" s="5">
        <f>IF(H49="M",IF(M49&gt;$L$13,$L$13,M49),0)*33</f>
        <v>0</v>
      </c>
      <c r="Q49" s="5">
        <f>IF(H49="M",P49+O49+J49,0)</f>
        <v>0</v>
      </c>
      <c r="R49" s="5">
        <f>IF(H49="S",$L$15*28,0)</f>
        <v>0</v>
      </c>
      <c r="S49" s="5">
        <f>IF(H49="S",R49+((J49/52)*28),0)</f>
        <v>0</v>
      </c>
      <c r="T49" s="5">
        <f>Q49/12*$L$7</f>
        <v>0</v>
      </c>
      <c r="U49" s="5">
        <f>IF(N49="N",0,(IF(H49="M",Q49+(T49*12),R49)))</f>
        <v>0</v>
      </c>
      <c r="V49" s="23"/>
      <c r="W49" s="5"/>
    </row>
    <row r="50" spans="2:23" x14ac:dyDescent="0.3">
      <c r="B50" s="6">
        <v>0</v>
      </c>
      <c r="C50" s="6"/>
      <c r="D50" s="7">
        <v>0</v>
      </c>
      <c r="E50" s="7">
        <v>0</v>
      </c>
      <c r="F50" s="7">
        <v>0</v>
      </c>
      <c r="G50" s="21">
        <v>5.6</v>
      </c>
      <c r="H50" s="25">
        <v>0</v>
      </c>
      <c r="I50" s="5">
        <f t="shared" si="26"/>
        <v>0</v>
      </c>
      <c r="J50" s="5">
        <f t="shared" ref="J50:J52" si="29">D50*E50*G50</f>
        <v>0</v>
      </c>
      <c r="K50" s="5">
        <f t="shared" si="27"/>
        <v>0</v>
      </c>
      <c r="L50" s="5">
        <f t="shared" si="28"/>
        <v>0</v>
      </c>
      <c r="M50" s="5">
        <f>K50/52</f>
        <v>0</v>
      </c>
      <c r="N50" s="5" t="str">
        <f>IF(H50="M",IF(M50&gt;$L$17,"Y","N"),IF(M50&gt;L16,"Y","N"))</f>
        <v>N</v>
      </c>
      <c r="O50" s="5">
        <f>IF(H50="M",(M50*90%)*6,0)</f>
        <v>0</v>
      </c>
      <c r="P50" s="5">
        <f>IF(H50="M",IF(M50&gt;$L$13,$L$13,M50),0)*33</f>
        <v>0</v>
      </c>
      <c r="Q50" s="5">
        <f>IF(H50="M",P50+O50+J50,0)</f>
        <v>0</v>
      </c>
      <c r="R50" s="5">
        <f>IF(H50="S",$L$15*28,0)</f>
        <v>0</v>
      </c>
      <c r="S50" s="5">
        <f>IF(H50="S",R50+((J50/52)*28),0)</f>
        <v>0</v>
      </c>
      <c r="T50" s="5">
        <f>Q50/12*$L$7</f>
        <v>0</v>
      </c>
      <c r="U50" s="5">
        <f t="shared" ref="U50:U52" si="30">IF(N50="N",0,(IF(H50="M",Q50+(T50*12),R50)))</f>
        <v>0</v>
      </c>
      <c r="V50" s="23"/>
      <c r="W50" s="5"/>
    </row>
    <row r="51" spans="2:23" x14ac:dyDescent="0.3">
      <c r="B51" s="6">
        <v>0</v>
      </c>
      <c r="C51" s="6"/>
      <c r="D51" s="7">
        <v>0</v>
      </c>
      <c r="E51" s="7">
        <v>0</v>
      </c>
      <c r="F51" s="7">
        <v>0</v>
      </c>
      <c r="G51" s="21">
        <v>5.6</v>
      </c>
      <c r="H51" s="25">
        <v>0</v>
      </c>
      <c r="I51" s="5">
        <f t="shared" si="26"/>
        <v>0</v>
      </c>
      <c r="J51" s="5">
        <f t="shared" si="29"/>
        <v>0</v>
      </c>
      <c r="K51" s="5">
        <f t="shared" si="27"/>
        <v>0</v>
      </c>
      <c r="L51" s="5">
        <f t="shared" si="28"/>
        <v>0</v>
      </c>
      <c r="M51" s="5">
        <f>K51/52</f>
        <v>0</v>
      </c>
      <c r="N51" s="5" t="str">
        <f>IF(H51="M",IF(M51&gt;$L$17,"Y","N"),IF(M51&gt;L17,"Y","N"))</f>
        <v>N</v>
      </c>
      <c r="O51" s="5">
        <f>IF(H51="M",(M51*90%)*6,0)</f>
        <v>0</v>
      </c>
      <c r="P51" s="5">
        <f>IF(H51="M",IF(M51&gt;$L$13,$L$13,M51),0)*33</f>
        <v>0</v>
      </c>
      <c r="Q51" s="5">
        <f>IF(H51="M",P51+O51+J51,0)</f>
        <v>0</v>
      </c>
      <c r="R51" s="5">
        <f>IF(H51="S",$L$15*28,0)</f>
        <v>0</v>
      </c>
      <c r="S51" s="5">
        <f>IF(H51="S",R51+((J51/52)*28),0)</f>
        <v>0</v>
      </c>
      <c r="T51" s="5">
        <f>Q51/12*$L$7</f>
        <v>0</v>
      </c>
      <c r="U51" s="5">
        <f t="shared" si="30"/>
        <v>0</v>
      </c>
      <c r="V51" s="23"/>
      <c r="W51" s="5"/>
    </row>
    <row r="52" spans="2:23" x14ac:dyDescent="0.3">
      <c r="B52" s="6">
        <v>0</v>
      </c>
      <c r="C52" s="6"/>
      <c r="D52" s="7">
        <v>0</v>
      </c>
      <c r="E52" s="7">
        <v>0</v>
      </c>
      <c r="F52" s="7">
        <v>0</v>
      </c>
      <c r="G52" s="21">
        <v>5.6</v>
      </c>
      <c r="H52" s="25">
        <v>0</v>
      </c>
      <c r="I52" s="5">
        <f t="shared" si="26"/>
        <v>0</v>
      </c>
      <c r="J52" s="5">
        <f t="shared" si="29"/>
        <v>0</v>
      </c>
      <c r="K52" s="5">
        <f t="shared" si="27"/>
        <v>0</v>
      </c>
      <c r="L52" s="5">
        <f t="shared" si="28"/>
        <v>0</v>
      </c>
      <c r="M52" s="5">
        <f>K52/52</f>
        <v>0</v>
      </c>
      <c r="N52" s="5" t="str">
        <f>IF(H52="M",IF(M52&gt;$L$17,"Y","N"),IF(M52&gt;L18,"Y","N"))</f>
        <v>N</v>
      </c>
      <c r="O52" s="5">
        <f>IF(H52="M",(M52*90%)*6,0)</f>
        <v>0</v>
      </c>
      <c r="P52" s="5">
        <f>IF(H52="M",IF(M52&gt;$L$13,$L$13,M52),0)*33</f>
        <v>0</v>
      </c>
      <c r="Q52" s="5">
        <f>IF(H52="M",P52+O52+J52,0)</f>
        <v>0</v>
      </c>
      <c r="R52" s="5">
        <f>IF(H52="S",$L$15*28,0)</f>
        <v>0</v>
      </c>
      <c r="S52" s="5">
        <f>IF(H52="S",R52+((J52/52)*28),0)</f>
        <v>0</v>
      </c>
      <c r="T52" s="5">
        <f>Q52/12*$L$7</f>
        <v>0</v>
      </c>
      <c r="U52" s="5">
        <f t="shared" si="30"/>
        <v>0</v>
      </c>
      <c r="V52" s="23"/>
      <c r="W52" s="5"/>
    </row>
    <row r="53" spans="2:23" x14ac:dyDescent="0.3">
      <c r="M53" s="26" t="s">
        <v>57</v>
      </c>
      <c r="N53" s="26"/>
      <c r="O53" s="17">
        <f t="shared" ref="O53:S53" si="31">SUM(O49:O52)</f>
        <v>0</v>
      </c>
      <c r="P53" s="17">
        <f t="shared" si="31"/>
        <v>0</v>
      </c>
      <c r="Q53" s="17">
        <f t="shared" si="31"/>
        <v>0</v>
      </c>
      <c r="R53" s="17">
        <f t="shared" si="31"/>
        <v>0</v>
      </c>
      <c r="S53" s="17">
        <f t="shared" si="31"/>
        <v>0</v>
      </c>
      <c r="T53" s="17">
        <f>SUM(T49:T52)</f>
        <v>0</v>
      </c>
      <c r="U53" s="17">
        <f>SUM(U49:U52)</f>
        <v>0</v>
      </c>
      <c r="V53" s="17"/>
      <c r="W53" s="17"/>
    </row>
    <row r="57" spans="2:23" x14ac:dyDescent="0.3">
      <c r="B57" t="s">
        <v>58</v>
      </c>
    </row>
    <row r="58" spans="2:23" x14ac:dyDescent="0.3">
      <c r="B58" t="s">
        <v>59</v>
      </c>
    </row>
  </sheetData>
  <sheetProtection selectLockedCells="1"/>
  <mergeCells count="17">
    <mergeCell ref="B12:F12"/>
    <mergeCell ref="B13:F13"/>
    <mergeCell ref="B20:F20"/>
    <mergeCell ref="B22:F22"/>
    <mergeCell ref="B47:E47"/>
    <mergeCell ref="B11:F11"/>
    <mergeCell ref="B2:F2"/>
    <mergeCell ref="L2:N2"/>
    <mergeCell ref="B3:F3"/>
    <mergeCell ref="B4:F4"/>
    <mergeCell ref="L4:N4"/>
    <mergeCell ref="B5:F5"/>
    <mergeCell ref="B6:F6"/>
    <mergeCell ref="B7:F7"/>
    <mergeCell ref="B8:F8"/>
    <mergeCell ref="B9:F9"/>
    <mergeCell ref="B10:F10"/>
  </mergeCells>
  <hyperlinks>
    <hyperlink ref="P22" r:id="rId1" display="https://www.gov.uk/claim-employment-allowance?msclkid=c50135e0ac2b11ecadfeebefa44a6c6d" xr:uid="{38917702-9BDF-4CDD-9EAC-F9A337E74F21}"/>
  </hyperlinks>
  <pageMargins left="0.7" right="0.7" top="0.75" bottom="0.75" header="0.3" footer="0.3"/>
  <pageSetup paperSize="9" orientation="portrait" r:id="rId2"/>
  <drawing r:id="rId3"/>
  <legacy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DADB749CDD4B645A74A2E54D8C1B765" ma:contentTypeVersion="18" ma:contentTypeDescription="Create a new document." ma:contentTypeScope="" ma:versionID="b3d68602054e1d7a5879746a9f61d0da">
  <xsd:schema xmlns:xsd="http://www.w3.org/2001/XMLSchema" xmlns:xs="http://www.w3.org/2001/XMLSchema" xmlns:p="http://schemas.microsoft.com/office/2006/metadata/properties" xmlns:ns2="65fcfdda-fd9d-49bf-ab89-90a1d8feb782" xmlns:ns3="5b1da603-f911-49d8-b5b9-3fce996f103a" targetNamespace="http://schemas.microsoft.com/office/2006/metadata/properties" ma:root="true" ma:fieldsID="fb250502aa19c8d68a4d6257f1cfefb6" ns2:_="" ns3:_="">
    <xsd:import namespace="65fcfdda-fd9d-49bf-ab89-90a1d8feb782"/>
    <xsd:import namespace="5b1da603-f911-49d8-b5b9-3fce996f103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fcfdda-fd9d-49bf-ab89-90a1d8feb78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a1002e3-6720-4b00-82e9-babc9363ca93}" ma:internalName="TaxCatchAll" ma:showField="CatchAllData" ma:web="65fcfdda-fd9d-49bf-ab89-90a1d8feb78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1da603-f911-49d8-b5b9-3fce996f10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0716d33-859e-44e7-8043-91010fc19c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5fcfdda-fd9d-49bf-ab89-90a1d8feb782" xsi:nil="true"/>
    <lcf76f155ced4ddcb4097134ff3c332f xmlns="5b1da603-f911-49d8-b5b9-3fce996f103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7BF5A74-206D-43ED-9C5D-8ACC2BF93D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5fcfdda-fd9d-49bf-ab89-90a1d8feb782"/>
    <ds:schemaRef ds:uri="5b1da603-f911-49d8-b5b9-3fce996f10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AEC0F1-8D9E-4A0A-8890-6B90EC73025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8DDF02D-E823-4A7A-8CB6-078ECCEB9D32}">
  <ds:schemaRefs>
    <ds:schemaRef ds:uri="http://schemas.microsoft.com/office/2006/metadata/properties"/>
    <ds:schemaRef ds:uri="http://schemas.microsoft.com/office/infopath/2007/PartnerControls"/>
    <ds:schemaRef ds:uri="65fcfdda-fd9d-49bf-ab89-90a1d8feb782"/>
    <ds:schemaRef ds:uri="5b1da603-f911-49d8-b5b9-3fce996f103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Dalenni Gwaith</vt:lpstr>
      </vt:variant>
      <vt:variant>
        <vt:i4>3</vt:i4>
      </vt:variant>
      <vt:variant>
        <vt:lpstr>Ystodau a Enwyd</vt:lpstr>
      </vt:variant>
      <vt:variant>
        <vt:i4>1</vt:i4>
      </vt:variant>
    </vt:vector>
  </HeadingPairs>
  <TitlesOfParts>
    <vt:vector size="4" baseType="lpstr">
      <vt:lpstr>Cost cyflogaeth Employment cost</vt:lpstr>
      <vt:lpstr>Costau - Costs 2024</vt:lpstr>
      <vt:lpstr>Costau - Costs 2025</vt:lpstr>
      <vt:lpstr>'Cost cyflogaeth Employment cost'!Ardal_Argraffu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Sali Edwards</dc:creator>
  <cp:lastModifiedBy>Leanne Marsh</cp:lastModifiedBy>
  <dcterms:created xsi:type="dcterms:W3CDTF">2024-11-08T14:41:38Z</dcterms:created>
  <dcterms:modified xsi:type="dcterms:W3CDTF">2024-11-22T12:52:50Z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0x010100BDADB749CDD4B645A74A2E54D8C1B765</vt:lpwstr>
  </property>
  <property fmtid="{D5CDD505-2E9C-101B-9397-08002B2CF9AE}" pid="3" name="MediaServiceImageTags">
    <vt:lpwstr/>
  </property>
</Properties>
</file>